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Xã Đăk Tờ Kan 2025\HDND xa Dak To Kan\Ky Hop chuyen de lan thu 6 (24-11)\Nghi quyet Ky hop 6 (24-11)\HO SO KY HOP THU 6\4 GNBV (ĐT)\"/>
    </mc:Choice>
  </mc:AlternateContent>
  <bookViews>
    <workbookView xWindow="0" yWindow="0" windowWidth="28800" windowHeight="12210" firstSheet="3" activeTab="3"/>
  </bookViews>
  <sheets>
    <sheet name="PLTH 1. Trung hạn 21-25" sheetId="8" state="hidden" r:id="rId1"/>
    <sheet name="PLTH2. KHV 2025" sheetId="9" state="hidden" r:id="rId2"/>
    <sheet name="PL Chi tiet 1, Quang Ngai (cũ)" sheetId="10" state="hidden" r:id="rId3"/>
    <sheet name="DAK TO KAN" sheetId="11" r:id="rId4"/>
  </sheets>
  <externalReferences>
    <externalReference r:id="rId5"/>
  </externalReferences>
  <definedNames>
    <definedName name="_xlnm.Print_Area" localSheetId="3">'DAK TO KAN'!$A$1:$AL$31</definedName>
    <definedName name="_xlnm.Print_Area" localSheetId="2">'PL Chi tiet 1, Quang Ngai (cũ)'!$A$1:$AK$130</definedName>
    <definedName name="_xlnm.Print_Area" localSheetId="0">'PLTH 1. Trung hạn 21-25'!$A$1:$O$17</definedName>
    <definedName name="_xlnm.Print_Area" localSheetId="1">'PLTH2. KHV 2025'!$A$1:$AA$17</definedName>
    <definedName name="_xlnm.Print_Titles" localSheetId="3">'DAK TO KAN'!$6:$10</definedName>
    <definedName name="_xlnm.Print_Titles" localSheetId="2">'PL Chi tiet 1, Quang Ngai (cũ)'!$6:$10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1" l="1"/>
  <c r="E12" i="11" s="1"/>
  <c r="E11" i="11" s="1"/>
  <c r="F13" i="11"/>
  <c r="F12" i="11" s="1"/>
  <c r="F11" i="11" s="1"/>
  <c r="G13" i="11"/>
  <c r="G12" i="11" s="1"/>
  <c r="G11" i="11" s="1"/>
  <c r="I13" i="11"/>
  <c r="I12" i="11" s="1"/>
  <c r="I11" i="11" s="1"/>
  <c r="J13" i="11"/>
  <c r="J12" i="11" s="1"/>
  <c r="J11" i="11" s="1"/>
  <c r="K13" i="11"/>
  <c r="K12" i="11" s="1"/>
  <c r="K11" i="11" s="1"/>
  <c r="N13" i="11"/>
  <c r="N12" i="11" s="1"/>
  <c r="N11" i="11" s="1"/>
  <c r="O13" i="11"/>
  <c r="O12" i="11" s="1"/>
  <c r="O11" i="11" s="1"/>
  <c r="Q13" i="11"/>
  <c r="Q12" i="11" s="1"/>
  <c r="Q11" i="11" s="1"/>
  <c r="R13" i="11"/>
  <c r="R12" i="11" s="1"/>
  <c r="R11" i="11" s="1"/>
  <c r="S13" i="11"/>
  <c r="S12" i="11" s="1"/>
  <c r="S11" i="11" s="1"/>
  <c r="T13" i="11"/>
  <c r="T12" i="11" s="1"/>
  <c r="T11" i="11" s="1"/>
  <c r="W13" i="11"/>
  <c r="W12" i="11" s="1"/>
  <c r="W11" i="11" s="1"/>
  <c r="X13" i="11"/>
  <c r="X12" i="11" s="1"/>
  <c r="X11" i="11" s="1"/>
  <c r="Y13" i="11"/>
  <c r="Y12" i="11" s="1"/>
  <c r="Y11" i="11" s="1"/>
  <c r="AA13" i="11"/>
  <c r="AA12" i="11" s="1"/>
  <c r="AA11" i="11" s="1"/>
  <c r="AB13" i="11"/>
  <c r="AB12" i="11" s="1"/>
  <c r="AB11" i="11" s="1"/>
  <c r="AC13" i="11"/>
  <c r="AC12" i="11" s="1"/>
  <c r="AC11" i="11" s="1"/>
  <c r="AF13" i="11"/>
  <c r="AF12" i="11" s="1"/>
  <c r="AF11" i="11" s="1"/>
  <c r="AG13" i="11"/>
  <c r="AG12" i="11" s="1"/>
  <c r="AG11" i="11" s="1"/>
  <c r="AI13" i="11"/>
  <c r="AI12" i="11" s="1"/>
  <c r="AI11" i="11" s="1"/>
  <c r="AJ13" i="11"/>
  <c r="AJ12" i="11" s="1"/>
  <c r="AJ11" i="11" s="1"/>
  <c r="AK13" i="11"/>
  <c r="AK12" i="11" s="1"/>
  <c r="AK11" i="11" s="1"/>
  <c r="F14" i="9"/>
  <c r="AH31" i="11" l="1"/>
  <c r="AD31" i="11"/>
  <c r="Z31" i="11"/>
  <c r="AH30" i="11"/>
  <c r="AE30" i="11"/>
  <c r="AD30" i="11" s="1"/>
  <c r="Z30" i="11"/>
  <c r="AH29" i="11"/>
  <c r="AE29" i="11"/>
  <c r="AD29" i="11" s="1"/>
  <c r="Z29" i="11"/>
  <c r="AH28" i="11"/>
  <c r="AE28" i="11"/>
  <c r="AD28" i="11" s="1"/>
  <c r="Z28" i="11"/>
  <c r="AH27" i="11"/>
  <c r="AE27" i="11"/>
  <c r="AD27" i="11" s="1"/>
  <c r="Z27" i="11"/>
  <c r="AH26" i="11"/>
  <c r="AE26" i="11"/>
  <c r="AD26" i="11" s="1"/>
  <c r="Z26" i="11"/>
  <c r="AH25" i="11"/>
  <c r="AE25" i="11"/>
  <c r="AD25" i="11" s="1"/>
  <c r="Z25" i="11"/>
  <c r="AH24" i="11"/>
  <c r="AE24" i="11"/>
  <c r="AD24" i="11" s="1"/>
  <c r="Z24" i="11"/>
  <c r="AH23" i="11"/>
  <c r="AE23" i="11"/>
  <c r="AD23" i="11" s="1"/>
  <c r="Z23" i="11"/>
  <c r="AH22" i="11"/>
  <c r="AE22" i="11"/>
  <c r="AD22" i="11" s="1"/>
  <c r="Z22" i="11"/>
  <c r="AH21" i="11"/>
  <c r="AE21" i="11"/>
  <c r="AD21" i="11" s="1"/>
  <c r="Z21" i="11"/>
  <c r="AH20" i="11"/>
  <c r="AE20" i="11"/>
  <c r="AD20" i="11" s="1"/>
  <c r="Z20" i="11"/>
  <c r="AH19" i="11"/>
  <c r="AE19" i="11"/>
  <c r="AD19" i="11" s="1"/>
  <c r="Z19" i="11"/>
  <c r="AH18" i="11"/>
  <c r="AE18" i="11"/>
  <c r="AD18" i="11" s="1"/>
  <c r="Z18" i="11"/>
  <c r="AH17" i="11"/>
  <c r="AE17" i="11"/>
  <c r="AD17" i="11" s="1"/>
  <c r="Z17" i="11"/>
  <c r="AH16" i="11"/>
  <c r="AE16" i="11"/>
  <c r="AD16" i="11" s="1"/>
  <c r="Z16" i="11"/>
  <c r="AH15" i="11"/>
  <c r="AE15" i="11"/>
  <c r="Z15" i="11"/>
  <c r="AH14" i="11"/>
  <c r="AD14" i="11"/>
  <c r="Z14" i="11"/>
  <c r="Z13" i="11" s="1"/>
  <c r="Z12" i="11" s="1"/>
  <c r="Z11" i="11" s="1"/>
  <c r="AC130" i="10"/>
  <c r="U130" i="10"/>
  <c r="AG129" i="10"/>
  <c r="AC129" i="10"/>
  <c r="Y129" i="10"/>
  <c r="U129" i="10"/>
  <c r="AJ128" i="10"/>
  <c r="AI128" i="10"/>
  <c r="AH128" i="10"/>
  <c r="AF128" i="10"/>
  <c r="AE128" i="10"/>
  <c r="AD128" i="10"/>
  <c r="AC128" i="10" s="1"/>
  <c r="AA128" i="10"/>
  <c r="Z128" i="10"/>
  <c r="Y128" i="10"/>
  <c r="W128" i="10"/>
  <c r="W124" i="10" s="1"/>
  <c r="V128" i="10"/>
  <c r="AG127" i="10"/>
  <c r="AC127" i="10"/>
  <c r="Y127" i="10"/>
  <c r="U127" i="10"/>
  <c r="AG126" i="10"/>
  <c r="AC126" i="10"/>
  <c r="AC125" i="10" s="1"/>
  <c r="Y126" i="10"/>
  <c r="U126" i="10"/>
  <c r="U125" i="10" s="1"/>
  <c r="AJ125" i="10"/>
  <c r="AI125" i="10"/>
  <c r="AH125" i="10"/>
  <c r="AH124" i="10" s="1"/>
  <c r="AG125" i="10"/>
  <c r="AF125" i="10"/>
  <c r="AE125" i="10"/>
  <c r="AE124" i="10" s="1"/>
  <c r="AD125" i="10"/>
  <c r="AD124" i="10" s="1"/>
  <c r="AB125" i="10"/>
  <c r="AA125" i="10"/>
  <c r="Z125" i="10"/>
  <c r="Y125" i="10"/>
  <c r="Y124" i="10" s="1"/>
  <c r="X125" i="10"/>
  <c r="X124" i="10" s="1"/>
  <c r="W125" i="10"/>
  <c r="V125" i="10"/>
  <c r="AI124" i="10"/>
  <c r="AB124" i="10"/>
  <c r="AA124" i="10"/>
  <c r="V124" i="10"/>
  <c r="AC123" i="10"/>
  <c r="Y123" i="10"/>
  <c r="U123" i="10"/>
  <c r="AC122" i="10"/>
  <c r="Y122" i="10"/>
  <c r="V122" i="10"/>
  <c r="U122" i="10" s="1"/>
  <c r="AC121" i="10"/>
  <c r="Y121" i="10"/>
  <c r="W121" i="10"/>
  <c r="V121" i="10"/>
  <c r="AC120" i="10"/>
  <c r="Y120" i="10"/>
  <c r="U120" i="10"/>
  <c r="AC119" i="10"/>
  <c r="Y119" i="10"/>
  <c r="U119" i="10"/>
  <c r="AC118" i="10"/>
  <c r="Y118" i="10"/>
  <c r="U118" i="10"/>
  <c r="AC117" i="10"/>
  <c r="Y117" i="10"/>
  <c r="U117" i="10"/>
  <c r="AC116" i="10"/>
  <c r="Y116" i="10"/>
  <c r="U116" i="10"/>
  <c r="AC115" i="10"/>
  <c r="Y115" i="10"/>
  <c r="U115" i="10"/>
  <c r="AC114" i="10"/>
  <c r="Y114" i="10"/>
  <c r="U114" i="10"/>
  <c r="AC113" i="10"/>
  <c r="Y113" i="10"/>
  <c r="U113" i="10"/>
  <c r="AC112" i="10"/>
  <c r="Y112" i="10"/>
  <c r="U112" i="10"/>
  <c r="AC111" i="10"/>
  <c r="Y111" i="10"/>
  <c r="U111" i="10"/>
  <c r="AC110" i="10"/>
  <c r="Y110" i="10"/>
  <c r="U110" i="10"/>
  <c r="AC109" i="10"/>
  <c r="Y109" i="10"/>
  <c r="U109" i="10"/>
  <c r="AC108" i="10"/>
  <c r="Y108" i="10"/>
  <c r="U108" i="10"/>
  <c r="AC107" i="10"/>
  <c r="Y107" i="10"/>
  <c r="U107" i="10"/>
  <c r="AC106" i="10"/>
  <c r="Y106" i="10"/>
  <c r="U106" i="10"/>
  <c r="AC105" i="10"/>
  <c r="Y105" i="10"/>
  <c r="U105" i="10"/>
  <c r="AC104" i="10"/>
  <c r="Y104" i="10"/>
  <c r="U104" i="10"/>
  <c r="AC103" i="10"/>
  <c r="Y103" i="10"/>
  <c r="U103" i="10"/>
  <c r="AC102" i="10"/>
  <c r="Y102" i="10"/>
  <c r="U102" i="10"/>
  <c r="AC101" i="10"/>
  <c r="Y101" i="10"/>
  <c r="U101" i="10"/>
  <c r="AC100" i="10"/>
  <c r="Y100" i="10"/>
  <c r="U100" i="10"/>
  <c r="AC99" i="10"/>
  <c r="Y99" i="10"/>
  <c r="U99" i="10"/>
  <c r="AC98" i="10"/>
  <c r="Y98" i="10"/>
  <c r="U98" i="10"/>
  <c r="AC97" i="10"/>
  <c r="Y97" i="10"/>
  <c r="U97" i="10"/>
  <c r="AC96" i="10"/>
  <c r="Y96" i="10"/>
  <c r="U96" i="10"/>
  <c r="AC95" i="10"/>
  <c r="Y95" i="10"/>
  <c r="U95" i="10"/>
  <c r="AC94" i="10"/>
  <c r="Y94" i="10"/>
  <c r="U94" i="10"/>
  <c r="AC93" i="10"/>
  <c r="Y93" i="10"/>
  <c r="U93" i="10"/>
  <c r="AJ92" i="10"/>
  <c r="AI92" i="10"/>
  <c r="AH92" i="10"/>
  <c r="AG92" i="10"/>
  <c r="AF92" i="10"/>
  <c r="AE92" i="10"/>
  <c r="AD92" i="10"/>
  <c r="AB92" i="10"/>
  <c r="AA92" i="10"/>
  <c r="Z92" i="10"/>
  <c r="X92" i="10"/>
  <c r="W92" i="10"/>
  <c r="AG91" i="10"/>
  <c r="AC91" i="10"/>
  <c r="Y91" i="10"/>
  <c r="U91" i="10"/>
  <c r="AG90" i="10"/>
  <c r="AC90" i="10"/>
  <c r="Y90" i="10"/>
  <c r="U90" i="10"/>
  <c r="AG89" i="10"/>
  <c r="AC89" i="10"/>
  <c r="Y89" i="10"/>
  <c r="U89" i="10"/>
  <c r="AG88" i="10"/>
  <c r="AC88" i="10"/>
  <c r="Y88" i="10"/>
  <c r="U88" i="10"/>
  <c r="AG87" i="10"/>
  <c r="AC87" i="10"/>
  <c r="Y87" i="10"/>
  <c r="U87" i="10"/>
  <c r="AG86" i="10"/>
  <c r="AC86" i="10"/>
  <c r="Y86" i="10"/>
  <c r="U86" i="10"/>
  <c r="AG85" i="10"/>
  <c r="AC85" i="10"/>
  <c r="AB85" i="10"/>
  <c r="Y85" i="10" s="1"/>
  <c r="U85" i="10"/>
  <c r="AG84" i="10"/>
  <c r="AC84" i="10"/>
  <c r="AB84" i="10"/>
  <c r="Y84" i="10" s="1"/>
  <c r="U84" i="10"/>
  <c r="AG83" i="10"/>
  <c r="AC83" i="10"/>
  <c r="AB83" i="10"/>
  <c r="Y83" i="10" s="1"/>
  <c r="U83" i="10"/>
  <c r="AG82" i="10"/>
  <c r="AC82" i="10"/>
  <c r="AB82" i="10"/>
  <c r="Y82" i="10" s="1"/>
  <c r="U82" i="10"/>
  <c r="AG81" i="10"/>
  <c r="AC81" i="10"/>
  <c r="Y81" i="10"/>
  <c r="U81" i="10"/>
  <c r="AG80" i="10"/>
  <c r="AC80" i="10"/>
  <c r="Y80" i="10"/>
  <c r="U80" i="10"/>
  <c r="AG79" i="10"/>
  <c r="AC79" i="10"/>
  <c r="Y79" i="10"/>
  <c r="U79" i="10"/>
  <c r="AG78" i="10"/>
  <c r="AC78" i="10"/>
  <c r="Y78" i="10"/>
  <c r="U78" i="10"/>
  <c r="AG77" i="10"/>
  <c r="AC77" i="10"/>
  <c r="Y77" i="10"/>
  <c r="U77" i="10"/>
  <c r="AG76" i="10"/>
  <c r="AC76" i="10"/>
  <c r="Y76" i="10"/>
  <c r="U76" i="10"/>
  <c r="AG75" i="10"/>
  <c r="AC75" i="10"/>
  <c r="Y75" i="10"/>
  <c r="U75" i="10"/>
  <c r="AG74" i="10"/>
  <c r="AC74" i="10"/>
  <c r="Y74" i="10"/>
  <c r="U74" i="10"/>
  <c r="AG73" i="10"/>
  <c r="AC73" i="10"/>
  <c r="Y73" i="10"/>
  <c r="U73" i="10"/>
  <c r="AG72" i="10"/>
  <c r="AC72" i="10"/>
  <c r="Y72" i="10"/>
  <c r="U72" i="10"/>
  <c r="AG71" i="10"/>
  <c r="AC71" i="10"/>
  <c r="Y71" i="10"/>
  <c r="U71" i="10"/>
  <c r="AG70" i="10"/>
  <c r="AC70" i="10"/>
  <c r="Y70" i="10"/>
  <c r="U70" i="10"/>
  <c r="AG69" i="10"/>
  <c r="AC69" i="10"/>
  <c r="Y69" i="10"/>
  <c r="U69" i="10"/>
  <c r="AG68" i="10"/>
  <c r="AC68" i="10"/>
  <c r="Y68" i="10"/>
  <c r="U68" i="10"/>
  <c r="AG67" i="10"/>
  <c r="AC67" i="10"/>
  <c r="Y67" i="10"/>
  <c r="U67" i="10"/>
  <c r="AG66" i="10"/>
  <c r="AC66" i="10"/>
  <c r="Y66" i="10"/>
  <c r="U66" i="10"/>
  <c r="AJ65" i="10"/>
  <c r="AI65" i="10"/>
  <c r="AH65" i="10"/>
  <c r="AF65" i="10"/>
  <c r="AE65" i="10"/>
  <c r="AD65" i="10"/>
  <c r="AA65" i="10"/>
  <c r="Z65" i="10"/>
  <c r="X65" i="10"/>
  <c r="W65" i="10"/>
  <c r="V65" i="10"/>
  <c r="AG64" i="10"/>
  <c r="AC64" i="10"/>
  <c r="Z64" i="10"/>
  <c r="Y64" i="10" s="1"/>
  <c r="V64" i="10"/>
  <c r="U64" i="10" s="1"/>
  <c r="AG63" i="10"/>
  <c r="AC63" i="10"/>
  <c r="Y63" i="10"/>
  <c r="U63" i="10"/>
  <c r="AG62" i="10"/>
  <c r="AC62" i="10"/>
  <c r="Y62" i="10"/>
  <c r="U62" i="10"/>
  <c r="AG61" i="10"/>
  <c r="AC61" i="10"/>
  <c r="Y61" i="10"/>
  <c r="U61" i="10"/>
  <c r="AG60" i="10"/>
  <c r="AC60" i="10"/>
  <c r="Y60" i="10"/>
  <c r="U60" i="10"/>
  <c r="AG59" i="10"/>
  <c r="AC59" i="10"/>
  <c r="Y59" i="10"/>
  <c r="U59" i="10"/>
  <c r="AG58" i="10"/>
  <c r="AC58" i="10"/>
  <c r="Y58" i="10"/>
  <c r="U58" i="10"/>
  <c r="AG57" i="10"/>
  <c r="AC57" i="10"/>
  <c r="Z57" i="10"/>
  <c r="Y57" i="10" s="1"/>
  <c r="V57" i="10"/>
  <c r="U57" i="10" s="1"/>
  <c r="AG56" i="10"/>
  <c r="AC56" i="10"/>
  <c r="AA56" i="10"/>
  <c r="Z56" i="10"/>
  <c r="W56" i="10"/>
  <c r="V56" i="10"/>
  <c r="AG55" i="10"/>
  <c r="AC55" i="10"/>
  <c r="AA55" i="10"/>
  <c r="Z55" i="10"/>
  <c r="W55" i="10"/>
  <c r="V55" i="10"/>
  <c r="AG54" i="10"/>
  <c r="AC54" i="10"/>
  <c r="AA54" i="10"/>
  <c r="Z54" i="10"/>
  <c r="W54" i="10"/>
  <c r="V54" i="10"/>
  <c r="V43" i="10" s="1"/>
  <c r="AG53" i="10"/>
  <c r="AC53" i="10"/>
  <c r="Y53" i="10"/>
  <c r="U53" i="10"/>
  <c r="AG52" i="10"/>
  <c r="AC52" i="10"/>
  <c r="Y52" i="10"/>
  <c r="U52" i="10"/>
  <c r="AG51" i="10"/>
  <c r="AC51" i="10"/>
  <c r="Y51" i="10"/>
  <c r="U51" i="10"/>
  <c r="AG50" i="10"/>
  <c r="AC50" i="10"/>
  <c r="Y50" i="10"/>
  <c r="U50" i="10"/>
  <c r="AG49" i="10"/>
  <c r="AC49" i="10"/>
  <c r="Y49" i="10"/>
  <c r="U49" i="10"/>
  <c r="AG48" i="10"/>
  <c r="AC48" i="10"/>
  <c r="Y48" i="10"/>
  <c r="U48" i="10"/>
  <c r="AG47" i="10"/>
  <c r="AC47" i="10"/>
  <c r="AA47" i="10"/>
  <c r="Z47" i="10"/>
  <c r="W47" i="10"/>
  <c r="V47" i="10"/>
  <c r="AG46" i="10"/>
  <c r="AC46" i="10"/>
  <c r="Y46" i="10"/>
  <c r="U46" i="10"/>
  <c r="AG45" i="10"/>
  <c r="AC45" i="10"/>
  <c r="Y45" i="10"/>
  <c r="U45" i="10"/>
  <c r="AG44" i="10"/>
  <c r="AC44" i="10"/>
  <c r="AC43" i="10" s="1"/>
  <c r="Y44" i="10"/>
  <c r="U44" i="10"/>
  <c r="AJ43" i="10"/>
  <c r="AI43" i="10"/>
  <c r="AH43" i="10"/>
  <c r="AF43" i="10"/>
  <c r="AE43" i="10"/>
  <c r="AD43" i="10"/>
  <c r="AB43" i="10"/>
  <c r="X43" i="10"/>
  <c r="AG42" i="10"/>
  <c r="AC42" i="10"/>
  <c r="Y42" i="10"/>
  <c r="U42" i="10"/>
  <c r="AG41" i="10"/>
  <c r="AC41" i="10"/>
  <c r="Y41" i="10"/>
  <c r="U41" i="10"/>
  <c r="AG40" i="10"/>
  <c r="AC40" i="10"/>
  <c r="Y40" i="10"/>
  <c r="U40" i="10"/>
  <c r="AG39" i="10"/>
  <c r="AC39" i="10"/>
  <c r="Y39" i="10"/>
  <c r="U39" i="10"/>
  <c r="AG38" i="10"/>
  <c r="AC38" i="10"/>
  <c r="Y38" i="10"/>
  <c r="U38" i="10"/>
  <c r="AG37" i="10"/>
  <c r="AC37" i="10"/>
  <c r="Y37" i="10"/>
  <c r="U37" i="10"/>
  <c r="AG36" i="10"/>
  <c r="AC36" i="10"/>
  <c r="Y36" i="10"/>
  <c r="U36" i="10"/>
  <c r="AG35" i="10"/>
  <c r="AC35" i="10"/>
  <c r="Y35" i="10"/>
  <c r="U35" i="10"/>
  <c r="AG34" i="10"/>
  <c r="AC34" i="10"/>
  <c r="Y34" i="10"/>
  <c r="U34" i="10"/>
  <c r="AG33" i="10"/>
  <c r="AC33" i="10"/>
  <c r="Y33" i="10"/>
  <c r="U33" i="10"/>
  <c r="AG32" i="10"/>
  <c r="AC32" i="10"/>
  <c r="Y32" i="10"/>
  <c r="U32" i="10"/>
  <c r="AG31" i="10"/>
  <c r="AC31" i="10"/>
  <c r="Y31" i="10"/>
  <c r="U31" i="10"/>
  <c r="AG30" i="10"/>
  <c r="AC30" i="10"/>
  <c r="Y30" i="10"/>
  <c r="U30" i="10"/>
  <c r="AG29" i="10"/>
  <c r="AC29" i="10"/>
  <c r="Y29" i="10"/>
  <c r="U29" i="10"/>
  <c r="AG28" i="10"/>
  <c r="AC28" i="10"/>
  <c r="Y28" i="10"/>
  <c r="U28" i="10"/>
  <c r="AG27" i="10"/>
  <c r="AC27" i="10"/>
  <c r="Y27" i="10"/>
  <c r="U27" i="10"/>
  <c r="AG26" i="10"/>
  <c r="AC26" i="10"/>
  <c r="Y26" i="10"/>
  <c r="U26" i="10"/>
  <c r="AG25" i="10"/>
  <c r="AC25" i="10"/>
  <c r="Y25" i="10"/>
  <c r="U25" i="10"/>
  <c r="AG24" i="10"/>
  <c r="AC24" i="10"/>
  <c r="Y24" i="10"/>
  <c r="U24" i="10"/>
  <c r="AG23" i="10"/>
  <c r="AC23" i="10"/>
  <c r="Y23" i="10"/>
  <c r="U23" i="10"/>
  <c r="AG22" i="10"/>
  <c r="AC22" i="10"/>
  <c r="Y22" i="10"/>
  <c r="U22" i="10"/>
  <c r="AG21" i="10"/>
  <c r="AC21" i="10"/>
  <c r="Y21" i="10"/>
  <c r="U21" i="10"/>
  <c r="AG20" i="10"/>
  <c r="AC20" i="10"/>
  <c r="Y20" i="10"/>
  <c r="U20" i="10"/>
  <c r="AG19" i="10"/>
  <c r="AC19" i="10"/>
  <c r="Y19" i="10"/>
  <c r="U19" i="10"/>
  <c r="AG18" i="10"/>
  <c r="AC18" i="10"/>
  <c r="Y18" i="10"/>
  <c r="U18" i="10"/>
  <c r="AG17" i="10"/>
  <c r="AC17" i="10"/>
  <c r="Y17" i="10"/>
  <c r="U17" i="10"/>
  <c r="AG16" i="10"/>
  <c r="AC16" i="10"/>
  <c r="Y16" i="10"/>
  <c r="U16" i="10"/>
  <c r="AG15" i="10"/>
  <c r="AG14" i="10" s="1"/>
  <c r="AC15" i="10"/>
  <c r="AC14" i="10" s="1"/>
  <c r="Y15" i="10"/>
  <c r="Y14" i="10" s="1"/>
  <c r="U15" i="10"/>
  <c r="U14" i="10" s="1"/>
  <c r="AJ14" i="10"/>
  <c r="AJ13" i="10" s="1"/>
  <c r="AJ12" i="10" s="1"/>
  <c r="AI14" i="10"/>
  <c r="AI13" i="10" s="1"/>
  <c r="AI12" i="10" s="1"/>
  <c r="AI11" i="10" s="1"/>
  <c r="AH14" i="10"/>
  <c r="AF14" i="10"/>
  <c r="AE14" i="10"/>
  <c r="AD14" i="10"/>
  <c r="AB14" i="10"/>
  <c r="AA14" i="10"/>
  <c r="Z14" i="10"/>
  <c r="X14" i="10"/>
  <c r="W14" i="10"/>
  <c r="V14" i="10"/>
  <c r="AD13" i="10"/>
  <c r="AD12" i="10" s="1"/>
  <c r="V12" i="11" l="1"/>
  <c r="V11" i="11" s="1"/>
  <c r="AH13" i="11"/>
  <c r="AH12" i="11" s="1"/>
  <c r="AH11" i="11" s="1"/>
  <c r="AD15" i="11"/>
  <c r="AD13" i="11" s="1"/>
  <c r="AD12" i="11" s="1"/>
  <c r="AD11" i="11" s="1"/>
  <c r="AE13" i="11"/>
  <c r="AE12" i="11" s="1"/>
  <c r="AE11" i="11" s="1"/>
  <c r="AE13" i="10"/>
  <c r="AE12" i="10" s="1"/>
  <c r="AE11" i="10" s="1"/>
  <c r="AF13" i="10"/>
  <c r="AF12" i="10" s="1"/>
  <c r="AF11" i="10" s="1"/>
  <c r="AA43" i="10"/>
  <c r="Y55" i="10"/>
  <c r="AF124" i="10"/>
  <c r="U47" i="10"/>
  <c r="U55" i="10"/>
  <c r="Y56" i="10"/>
  <c r="Y92" i="10"/>
  <c r="AG128" i="10"/>
  <c r="AG124" i="10" s="1"/>
  <c r="AH13" i="10"/>
  <c r="AH12" i="10" s="1"/>
  <c r="AH11" i="10" s="1"/>
  <c r="AC92" i="10"/>
  <c r="AC124" i="10"/>
  <c r="AA13" i="10"/>
  <c r="AA12" i="10" s="1"/>
  <c r="AA11" i="10" s="1"/>
  <c r="W43" i="10"/>
  <c r="W13" i="10" s="1"/>
  <c r="W12" i="10" s="1"/>
  <c r="W11" i="10" s="1"/>
  <c r="Z124" i="10"/>
  <c r="X13" i="10"/>
  <c r="X12" i="10" s="1"/>
  <c r="X11" i="10" s="1"/>
  <c r="Z43" i="10"/>
  <c r="Z13" i="10" s="1"/>
  <c r="Z12" i="10" s="1"/>
  <c r="Z11" i="10" s="1"/>
  <c r="AJ124" i="10"/>
  <c r="AJ11" i="10" s="1"/>
  <c r="U121" i="10"/>
  <c r="U92" i="10" s="1"/>
  <c r="U128" i="10"/>
  <c r="U124" i="10" s="1"/>
  <c r="AG12" i="10"/>
  <c r="AG11" i="10" s="1"/>
  <c r="AC12" i="10"/>
  <c r="AD11" i="10"/>
  <c r="Y54" i="10"/>
  <c r="U56" i="10"/>
  <c r="AB65" i="10"/>
  <c r="AB13" i="10" s="1"/>
  <c r="AB12" i="10" s="1"/>
  <c r="AB11" i="10" s="1"/>
  <c r="U65" i="10"/>
  <c r="Y47" i="10"/>
  <c r="Y43" i="10" s="1"/>
  <c r="Y13" i="10" s="1"/>
  <c r="V92" i="10"/>
  <c r="V13" i="10" s="1"/>
  <c r="V12" i="10" s="1"/>
  <c r="AG43" i="10"/>
  <c r="U54" i="10"/>
  <c r="AG65" i="10"/>
  <c r="AC65" i="10"/>
  <c r="Y65" i="10"/>
  <c r="AC13" i="10"/>
  <c r="P40" i="10"/>
  <c r="P42" i="10"/>
  <c r="P41" i="10"/>
  <c r="AC11" i="10" l="1"/>
  <c r="U43" i="10"/>
  <c r="U13" i="10"/>
  <c r="AG13" i="10"/>
  <c r="U12" i="10"/>
  <c r="V11" i="10"/>
  <c r="U11" i="10" s="1"/>
  <c r="Y12" i="10"/>
  <c r="Y11" i="10" s="1"/>
  <c r="P31" i="11"/>
  <c r="L31" i="11"/>
  <c r="H31" i="11"/>
  <c r="D31" i="11"/>
  <c r="P30" i="11"/>
  <c r="M30" i="11"/>
  <c r="L30" i="11" s="1"/>
  <c r="H30" i="11"/>
  <c r="D30" i="11"/>
  <c r="P29" i="11"/>
  <c r="M29" i="11"/>
  <c r="L29" i="11" s="1"/>
  <c r="H29" i="11"/>
  <c r="D29" i="11"/>
  <c r="P28" i="11"/>
  <c r="M28" i="11"/>
  <c r="L28" i="11" s="1"/>
  <c r="H28" i="11"/>
  <c r="D28" i="11"/>
  <c r="P27" i="11"/>
  <c r="M27" i="11"/>
  <c r="L27" i="11" s="1"/>
  <c r="H27" i="11"/>
  <c r="D27" i="11"/>
  <c r="P26" i="11"/>
  <c r="M26" i="11"/>
  <c r="L26" i="11" s="1"/>
  <c r="H26" i="11"/>
  <c r="D26" i="11"/>
  <c r="P25" i="11"/>
  <c r="M25" i="11"/>
  <c r="L25" i="11" s="1"/>
  <c r="H25" i="11"/>
  <c r="D25" i="11"/>
  <c r="P24" i="11"/>
  <c r="M24" i="11"/>
  <c r="L24" i="11" s="1"/>
  <c r="H24" i="11"/>
  <c r="D24" i="11"/>
  <c r="P23" i="11"/>
  <c r="M23" i="11"/>
  <c r="L23" i="11" s="1"/>
  <c r="H23" i="11"/>
  <c r="D23" i="11"/>
  <c r="P22" i="11"/>
  <c r="M22" i="11"/>
  <c r="L22" i="11" s="1"/>
  <c r="H22" i="11"/>
  <c r="D22" i="11"/>
  <c r="P21" i="11"/>
  <c r="M21" i="11"/>
  <c r="L21" i="11" s="1"/>
  <c r="H21" i="11"/>
  <c r="D21" i="11"/>
  <c r="P20" i="11"/>
  <c r="M20" i="11"/>
  <c r="L20" i="11" s="1"/>
  <c r="H20" i="11"/>
  <c r="D20" i="11"/>
  <c r="P19" i="11"/>
  <c r="M19" i="11"/>
  <c r="L19" i="11"/>
  <c r="H19" i="11"/>
  <c r="D19" i="11"/>
  <c r="P18" i="11"/>
  <c r="M18" i="11"/>
  <c r="L18" i="11" s="1"/>
  <c r="H18" i="11"/>
  <c r="D18" i="11"/>
  <c r="P17" i="11"/>
  <c r="M17" i="11"/>
  <c r="L17" i="11" s="1"/>
  <c r="H17" i="11"/>
  <c r="D17" i="11"/>
  <c r="P16" i="11"/>
  <c r="M16" i="11"/>
  <c r="L16" i="11" s="1"/>
  <c r="H16" i="11"/>
  <c r="D16" i="11"/>
  <c r="P15" i="11"/>
  <c r="M15" i="11"/>
  <c r="H15" i="11"/>
  <c r="D15" i="11"/>
  <c r="P14" i="11"/>
  <c r="L14" i="11"/>
  <c r="H14" i="11"/>
  <c r="D14" i="11"/>
  <c r="L130" i="10"/>
  <c r="D130" i="10"/>
  <c r="P129" i="10"/>
  <c r="L129" i="10"/>
  <c r="H129" i="10"/>
  <c r="H128" i="10" s="1"/>
  <c r="D129" i="10"/>
  <c r="S128" i="10"/>
  <c r="R128" i="10"/>
  <c r="Q128" i="10"/>
  <c r="O128" i="10"/>
  <c r="N128" i="10"/>
  <c r="M128" i="10"/>
  <c r="J128" i="10"/>
  <c r="I128" i="10"/>
  <c r="F128" i="10"/>
  <c r="E128" i="10"/>
  <c r="P127" i="10"/>
  <c r="L127" i="10"/>
  <c r="H127" i="10"/>
  <c r="D127" i="10"/>
  <c r="P126" i="10"/>
  <c r="P125" i="10" s="1"/>
  <c r="L126" i="10"/>
  <c r="H126" i="10"/>
  <c r="H125" i="10" s="1"/>
  <c r="D126" i="10"/>
  <c r="D125" i="10" s="1"/>
  <c r="S125" i="10"/>
  <c r="R125" i="10"/>
  <c r="Q125" i="10"/>
  <c r="O125" i="10"/>
  <c r="N125" i="10"/>
  <c r="M125" i="10"/>
  <c r="L125" i="10"/>
  <c r="K125" i="10"/>
  <c r="K124" i="10" s="1"/>
  <c r="J125" i="10"/>
  <c r="I125" i="10"/>
  <c r="G125" i="10"/>
  <c r="G124" i="10" s="1"/>
  <c r="F125" i="10"/>
  <c r="E125" i="10"/>
  <c r="L123" i="10"/>
  <c r="H123" i="10"/>
  <c r="D123" i="10"/>
  <c r="L122" i="10"/>
  <c r="H122" i="10"/>
  <c r="E122" i="10"/>
  <c r="D122" i="10" s="1"/>
  <c r="L121" i="10"/>
  <c r="H121" i="10"/>
  <c r="F121" i="10"/>
  <c r="E121" i="10"/>
  <c r="L120" i="10"/>
  <c r="H120" i="10"/>
  <c r="D120" i="10"/>
  <c r="L119" i="10"/>
  <c r="H119" i="10"/>
  <c r="D119" i="10"/>
  <c r="L118" i="10"/>
  <c r="H118" i="10"/>
  <c r="D118" i="10"/>
  <c r="L117" i="10"/>
  <c r="H117" i="10"/>
  <c r="D117" i="10"/>
  <c r="L116" i="10"/>
  <c r="H116" i="10"/>
  <c r="D116" i="10"/>
  <c r="L115" i="10"/>
  <c r="H115" i="10"/>
  <c r="D115" i="10"/>
  <c r="L114" i="10"/>
  <c r="H114" i="10"/>
  <c r="D114" i="10"/>
  <c r="L113" i="10"/>
  <c r="H113" i="10"/>
  <c r="D113" i="10"/>
  <c r="L112" i="10"/>
  <c r="H112" i="10"/>
  <c r="D112" i="10"/>
  <c r="L111" i="10"/>
  <c r="H111" i="10"/>
  <c r="D111" i="10"/>
  <c r="L110" i="10"/>
  <c r="H110" i="10"/>
  <c r="D110" i="10"/>
  <c r="L109" i="10"/>
  <c r="H109" i="10"/>
  <c r="D109" i="10"/>
  <c r="L108" i="10"/>
  <c r="H108" i="10"/>
  <c r="D108" i="10"/>
  <c r="L107" i="10"/>
  <c r="H107" i="10"/>
  <c r="D107" i="10"/>
  <c r="L106" i="10"/>
  <c r="H106" i="10"/>
  <c r="D106" i="10"/>
  <c r="L105" i="10"/>
  <c r="H105" i="10"/>
  <c r="D105" i="10"/>
  <c r="L104" i="10"/>
  <c r="H104" i="10"/>
  <c r="D104" i="10"/>
  <c r="L103" i="10"/>
  <c r="H103" i="10"/>
  <c r="D103" i="10"/>
  <c r="L102" i="10"/>
  <c r="H102" i="10"/>
  <c r="D102" i="10"/>
  <c r="L101" i="10"/>
  <c r="H101" i="10"/>
  <c r="D101" i="10"/>
  <c r="L100" i="10"/>
  <c r="H100" i="10"/>
  <c r="D100" i="10"/>
  <c r="L99" i="10"/>
  <c r="H99" i="10"/>
  <c r="D99" i="10"/>
  <c r="L98" i="10"/>
  <c r="H98" i="10"/>
  <c r="D98" i="10"/>
  <c r="L97" i="10"/>
  <c r="H97" i="10"/>
  <c r="D97" i="10"/>
  <c r="L96" i="10"/>
  <c r="H96" i="10"/>
  <c r="D96" i="10"/>
  <c r="L95" i="10"/>
  <c r="H95" i="10"/>
  <c r="D95" i="10"/>
  <c r="L94" i="10"/>
  <c r="H94" i="10"/>
  <c r="D94" i="10"/>
  <c r="L93" i="10"/>
  <c r="H93" i="10"/>
  <c r="D93" i="10"/>
  <c r="S92" i="10"/>
  <c r="R92" i="10"/>
  <c r="Q92" i="10"/>
  <c r="P92" i="10"/>
  <c r="O92" i="10"/>
  <c r="N92" i="10"/>
  <c r="M92" i="10"/>
  <c r="K92" i="10"/>
  <c r="J92" i="10"/>
  <c r="I92" i="10"/>
  <c r="G92" i="10"/>
  <c r="E92" i="10"/>
  <c r="P91" i="10"/>
  <c r="L91" i="10"/>
  <c r="H91" i="10"/>
  <c r="D91" i="10"/>
  <c r="P90" i="10"/>
  <c r="L90" i="10"/>
  <c r="H90" i="10"/>
  <c r="D90" i="10"/>
  <c r="P89" i="10"/>
  <c r="L89" i="10"/>
  <c r="H89" i="10"/>
  <c r="D89" i="10"/>
  <c r="P88" i="10"/>
  <c r="L88" i="10"/>
  <c r="H88" i="10"/>
  <c r="D88" i="10"/>
  <c r="P87" i="10"/>
  <c r="L87" i="10"/>
  <c r="H87" i="10"/>
  <c r="D87" i="10"/>
  <c r="P86" i="10"/>
  <c r="L86" i="10"/>
  <c r="H86" i="10"/>
  <c r="D86" i="10"/>
  <c r="P85" i="10"/>
  <c r="L85" i="10"/>
  <c r="K85" i="10"/>
  <c r="H85" i="10" s="1"/>
  <c r="D85" i="10"/>
  <c r="P84" i="10"/>
  <c r="L84" i="10"/>
  <c r="K84" i="10"/>
  <c r="H84" i="10" s="1"/>
  <c r="D84" i="10"/>
  <c r="P83" i="10"/>
  <c r="L83" i="10"/>
  <c r="K83" i="10"/>
  <c r="H83" i="10" s="1"/>
  <c r="D83" i="10"/>
  <c r="P82" i="10"/>
  <c r="L82" i="10"/>
  <c r="K82" i="10"/>
  <c r="H82" i="10" s="1"/>
  <c r="D82" i="10"/>
  <c r="P81" i="10"/>
  <c r="L81" i="10"/>
  <c r="H81" i="10"/>
  <c r="D81" i="10"/>
  <c r="P80" i="10"/>
  <c r="L80" i="10"/>
  <c r="H80" i="10"/>
  <c r="D80" i="10"/>
  <c r="P79" i="10"/>
  <c r="L79" i="10"/>
  <c r="H79" i="10"/>
  <c r="D79" i="10"/>
  <c r="P78" i="10"/>
  <c r="L78" i="10"/>
  <c r="H78" i="10"/>
  <c r="D78" i="10"/>
  <c r="P77" i="10"/>
  <c r="L77" i="10"/>
  <c r="H77" i="10"/>
  <c r="D77" i="10"/>
  <c r="P76" i="10"/>
  <c r="L76" i="10"/>
  <c r="H76" i="10"/>
  <c r="D76" i="10"/>
  <c r="P75" i="10"/>
  <c r="L75" i="10"/>
  <c r="H75" i="10"/>
  <c r="D75" i="10"/>
  <c r="P74" i="10"/>
  <c r="L74" i="10"/>
  <c r="H74" i="10"/>
  <c r="D74" i="10"/>
  <c r="P73" i="10"/>
  <c r="L73" i="10"/>
  <c r="H73" i="10"/>
  <c r="D73" i="10"/>
  <c r="P72" i="10"/>
  <c r="L72" i="10"/>
  <c r="H72" i="10"/>
  <c r="D72" i="10"/>
  <c r="P71" i="10"/>
  <c r="L71" i="10"/>
  <c r="H71" i="10"/>
  <c r="D71" i="10"/>
  <c r="P70" i="10"/>
  <c r="L70" i="10"/>
  <c r="H70" i="10"/>
  <c r="D70" i="10"/>
  <c r="P69" i="10"/>
  <c r="L69" i="10"/>
  <c r="H69" i="10"/>
  <c r="D69" i="10"/>
  <c r="P68" i="10"/>
  <c r="L68" i="10"/>
  <c r="H68" i="10"/>
  <c r="D68" i="10"/>
  <c r="P67" i="10"/>
  <c r="L67" i="10"/>
  <c r="H67" i="10"/>
  <c r="D67" i="10"/>
  <c r="P66" i="10"/>
  <c r="L66" i="10"/>
  <c r="L65" i="10" s="1"/>
  <c r="H66" i="10"/>
  <c r="D66" i="10"/>
  <c r="S65" i="10"/>
  <c r="R65" i="10"/>
  <c r="Q65" i="10"/>
  <c r="O65" i="10"/>
  <c r="N65" i="10"/>
  <c r="M65" i="10"/>
  <c r="J65" i="10"/>
  <c r="I65" i="10"/>
  <c r="G65" i="10"/>
  <c r="F65" i="10"/>
  <c r="E65" i="10"/>
  <c r="D65" i="10"/>
  <c r="P64" i="10"/>
  <c r="L64" i="10"/>
  <c r="I64" i="10"/>
  <c r="H64" i="10" s="1"/>
  <c r="E64" i="10"/>
  <c r="D64" i="10" s="1"/>
  <c r="P63" i="10"/>
  <c r="L63" i="10"/>
  <c r="H63" i="10"/>
  <c r="D63" i="10"/>
  <c r="P62" i="10"/>
  <c r="L62" i="10"/>
  <c r="H62" i="10"/>
  <c r="D62" i="10"/>
  <c r="P61" i="10"/>
  <c r="L61" i="10"/>
  <c r="H61" i="10"/>
  <c r="D61" i="10"/>
  <c r="P60" i="10"/>
  <c r="L60" i="10"/>
  <c r="H60" i="10"/>
  <c r="D60" i="10"/>
  <c r="P59" i="10"/>
  <c r="L59" i="10"/>
  <c r="H59" i="10"/>
  <c r="D59" i="10"/>
  <c r="P58" i="10"/>
  <c r="L58" i="10"/>
  <c r="H58" i="10"/>
  <c r="D58" i="10"/>
  <c r="P57" i="10"/>
  <c r="L57" i="10"/>
  <c r="I57" i="10"/>
  <c r="H57" i="10"/>
  <c r="E57" i="10"/>
  <c r="D57" i="10" s="1"/>
  <c r="P56" i="10"/>
  <c r="L56" i="10"/>
  <c r="J56" i="10"/>
  <c r="I56" i="10"/>
  <c r="F56" i="10"/>
  <c r="E56" i="10"/>
  <c r="D56" i="10"/>
  <c r="P55" i="10"/>
  <c r="L55" i="10"/>
  <c r="J55" i="10"/>
  <c r="I55" i="10"/>
  <c r="F55" i="10"/>
  <c r="E55" i="10"/>
  <c r="P54" i="10"/>
  <c r="L54" i="10"/>
  <c r="J54" i="10"/>
  <c r="I54" i="10"/>
  <c r="F54" i="10"/>
  <c r="E54" i="10"/>
  <c r="D54" i="10" s="1"/>
  <c r="P53" i="10"/>
  <c r="L53" i="10"/>
  <c r="H53" i="10"/>
  <c r="D53" i="10"/>
  <c r="P52" i="10"/>
  <c r="L52" i="10"/>
  <c r="H52" i="10"/>
  <c r="D52" i="10"/>
  <c r="P51" i="10"/>
  <c r="L51" i="10"/>
  <c r="H51" i="10"/>
  <c r="D51" i="10"/>
  <c r="P50" i="10"/>
  <c r="L50" i="10"/>
  <c r="H50" i="10"/>
  <c r="D50" i="10"/>
  <c r="P49" i="10"/>
  <c r="L49" i="10"/>
  <c r="H49" i="10"/>
  <c r="D49" i="10"/>
  <c r="P48" i="10"/>
  <c r="L48" i="10"/>
  <c r="H48" i="10"/>
  <c r="D48" i="10"/>
  <c r="P47" i="10"/>
  <c r="L47" i="10"/>
  <c r="J47" i="10"/>
  <c r="I47" i="10"/>
  <c r="F47" i="10"/>
  <c r="E47" i="10"/>
  <c r="P46" i="10"/>
  <c r="L46" i="10"/>
  <c r="H46" i="10"/>
  <c r="D46" i="10"/>
  <c r="P45" i="10"/>
  <c r="L45" i="10"/>
  <c r="H45" i="10"/>
  <c r="D45" i="10"/>
  <c r="P44" i="10"/>
  <c r="L44" i="10"/>
  <c r="H44" i="10"/>
  <c r="D44" i="10"/>
  <c r="S43" i="10"/>
  <c r="R43" i="10"/>
  <c r="Q43" i="10"/>
  <c r="O43" i="10"/>
  <c r="N43" i="10"/>
  <c r="M43" i="10"/>
  <c r="K43" i="10"/>
  <c r="G43" i="10"/>
  <c r="L42" i="10"/>
  <c r="H42" i="10"/>
  <c r="D42" i="10"/>
  <c r="L41" i="10"/>
  <c r="H41" i="10"/>
  <c r="D41" i="10"/>
  <c r="L40" i="10"/>
  <c r="H40" i="10"/>
  <c r="D40" i="10"/>
  <c r="P39" i="10"/>
  <c r="L39" i="10"/>
  <c r="H39" i="10"/>
  <c r="D39" i="10"/>
  <c r="P38" i="10"/>
  <c r="L38" i="10"/>
  <c r="H38" i="10"/>
  <c r="D38" i="10"/>
  <c r="P37" i="10"/>
  <c r="L37" i="10"/>
  <c r="H37" i="10"/>
  <c r="D37" i="10"/>
  <c r="P36" i="10"/>
  <c r="L36" i="10"/>
  <c r="H36" i="10"/>
  <c r="D36" i="10"/>
  <c r="P35" i="10"/>
  <c r="L35" i="10"/>
  <c r="H35" i="10"/>
  <c r="D35" i="10"/>
  <c r="P34" i="10"/>
  <c r="L34" i="10"/>
  <c r="H34" i="10"/>
  <c r="D34" i="10"/>
  <c r="P33" i="10"/>
  <c r="L33" i="10"/>
  <c r="H33" i="10"/>
  <c r="D33" i="10"/>
  <c r="P32" i="10"/>
  <c r="L32" i="10"/>
  <c r="H32" i="10"/>
  <c r="D32" i="10"/>
  <c r="P31" i="10"/>
  <c r="L31" i="10"/>
  <c r="H31" i="10"/>
  <c r="D31" i="10"/>
  <c r="P30" i="10"/>
  <c r="L30" i="10"/>
  <c r="H30" i="10"/>
  <c r="D30" i="10"/>
  <c r="P29" i="10"/>
  <c r="L29" i="10"/>
  <c r="H29" i="10"/>
  <c r="D29" i="10"/>
  <c r="P28" i="10"/>
  <c r="L28" i="10"/>
  <c r="H28" i="10"/>
  <c r="D28" i="10"/>
  <c r="P27" i="10"/>
  <c r="L27" i="10"/>
  <c r="H27" i="10"/>
  <c r="D27" i="10"/>
  <c r="P26" i="10"/>
  <c r="L26" i="10"/>
  <c r="H26" i="10"/>
  <c r="D26" i="10"/>
  <c r="P25" i="10"/>
  <c r="L25" i="10"/>
  <c r="H25" i="10"/>
  <c r="D25" i="10"/>
  <c r="P24" i="10"/>
  <c r="L24" i="10"/>
  <c r="H24" i="10"/>
  <c r="D24" i="10"/>
  <c r="P23" i="10"/>
  <c r="L23" i="10"/>
  <c r="H23" i="10"/>
  <c r="D23" i="10"/>
  <c r="P22" i="10"/>
  <c r="L22" i="10"/>
  <c r="H22" i="10"/>
  <c r="D22" i="10"/>
  <c r="P21" i="10"/>
  <c r="L21" i="10"/>
  <c r="H21" i="10"/>
  <c r="D21" i="10"/>
  <c r="P20" i="10"/>
  <c r="L20" i="10"/>
  <c r="H20" i="10"/>
  <c r="D20" i="10"/>
  <c r="P19" i="10"/>
  <c r="L19" i="10"/>
  <c r="H19" i="10"/>
  <c r="D19" i="10"/>
  <c r="P18" i="10"/>
  <c r="L18" i="10"/>
  <c r="H18" i="10"/>
  <c r="D18" i="10"/>
  <c r="P17" i="10"/>
  <c r="L17" i="10"/>
  <c r="H17" i="10"/>
  <c r="D17" i="10"/>
  <c r="P16" i="10"/>
  <c r="L16" i="10"/>
  <c r="H16" i="10"/>
  <c r="D16" i="10"/>
  <c r="P15" i="10"/>
  <c r="P14" i="10" s="1"/>
  <c r="L15" i="10"/>
  <c r="H15" i="10"/>
  <c r="D15" i="10"/>
  <c r="T14" i="10"/>
  <c r="S14" i="10"/>
  <c r="R14" i="10"/>
  <c r="Q14" i="10"/>
  <c r="O14" i="10"/>
  <c r="N14" i="10"/>
  <c r="M14" i="10"/>
  <c r="K14" i="10"/>
  <c r="J14" i="10"/>
  <c r="I14" i="10"/>
  <c r="G14" i="10"/>
  <c r="F14" i="10"/>
  <c r="E14" i="10"/>
  <c r="K17" i="9"/>
  <c r="J17" i="9"/>
  <c r="I17" i="9"/>
  <c r="H17" i="9"/>
  <c r="E17" i="9"/>
  <c r="D17" i="9"/>
  <c r="C17" i="9" s="1"/>
  <c r="W16" i="9"/>
  <c r="T16" i="9"/>
  <c r="S16" i="9" s="1"/>
  <c r="Q16" i="9"/>
  <c r="I16" i="9" s="1"/>
  <c r="I14" i="9" s="1"/>
  <c r="P16" i="9"/>
  <c r="M16" i="9"/>
  <c r="L16" i="9"/>
  <c r="J16" i="9"/>
  <c r="E16" i="9"/>
  <c r="W15" i="9"/>
  <c r="U15" i="9"/>
  <c r="U14" i="9" s="1"/>
  <c r="T15" i="9"/>
  <c r="D15" i="9" s="1"/>
  <c r="Q15" i="9"/>
  <c r="P15" i="9"/>
  <c r="K15" i="9"/>
  <c r="J15" i="9"/>
  <c r="J14" i="9" s="1"/>
  <c r="I15" i="9"/>
  <c r="E15" i="9"/>
  <c r="X14" i="9"/>
  <c r="V14" i="9"/>
  <c r="R14" i="9"/>
  <c r="N14" i="9"/>
  <c r="M14" i="9"/>
  <c r="W13" i="9"/>
  <c r="W12" i="9" s="1"/>
  <c r="V13" i="9"/>
  <c r="O13" i="9"/>
  <c r="O12" i="9" s="1"/>
  <c r="K13" i="9"/>
  <c r="K12" i="9" s="1"/>
  <c r="J13" i="9"/>
  <c r="J12" i="9" s="1"/>
  <c r="I13" i="9"/>
  <c r="I12" i="9" s="1"/>
  <c r="H13" i="9"/>
  <c r="H12" i="9" s="1"/>
  <c r="E13" i="9"/>
  <c r="E12" i="9" s="1"/>
  <c r="D13" i="9"/>
  <c r="Z12" i="9"/>
  <c r="Z11" i="9" s="1"/>
  <c r="X12" i="9"/>
  <c r="V12" i="9"/>
  <c r="U12" i="9"/>
  <c r="T12" i="9"/>
  <c r="R12" i="9"/>
  <c r="R11" i="9" s="1"/>
  <c r="Q12" i="9"/>
  <c r="P12" i="9"/>
  <c r="N12" i="9"/>
  <c r="N11" i="9" s="1"/>
  <c r="M12" i="9"/>
  <c r="L12" i="9"/>
  <c r="D12" i="9"/>
  <c r="K17" i="8"/>
  <c r="G17" i="8"/>
  <c r="D17" i="8"/>
  <c r="K16" i="8"/>
  <c r="G16" i="8"/>
  <c r="E16" i="8"/>
  <c r="D16" i="8"/>
  <c r="K15" i="8"/>
  <c r="G15" i="8"/>
  <c r="E15" i="8"/>
  <c r="D15" i="8"/>
  <c r="M14" i="8"/>
  <c r="M11" i="8" s="1"/>
  <c r="L14" i="8"/>
  <c r="I14" i="8"/>
  <c r="H14" i="8"/>
  <c r="K13" i="8"/>
  <c r="G13" i="8"/>
  <c r="G12" i="8" s="1"/>
  <c r="F13" i="8"/>
  <c r="E13" i="8"/>
  <c r="E12" i="8" s="1"/>
  <c r="D13" i="8"/>
  <c r="D12" i="8" s="1"/>
  <c r="N12" i="8"/>
  <c r="N11" i="8" s="1"/>
  <c r="L12" i="8"/>
  <c r="J12" i="8"/>
  <c r="J11" i="8" s="1"/>
  <c r="I12" i="8"/>
  <c r="H12" i="8"/>
  <c r="F12" i="8"/>
  <c r="D13" i="11" l="1"/>
  <c r="H13" i="11"/>
  <c r="H12" i="11" s="1"/>
  <c r="H11" i="11" s="1"/>
  <c r="P13" i="11"/>
  <c r="P12" i="11" s="1"/>
  <c r="P11" i="11" s="1"/>
  <c r="L15" i="11"/>
  <c r="L13" i="11" s="1"/>
  <c r="L12" i="11" s="1"/>
  <c r="L11" i="11" s="1"/>
  <c r="M13" i="11"/>
  <c r="M12" i="11" s="1"/>
  <c r="M11" i="11" s="1"/>
  <c r="D121" i="10"/>
  <c r="F124" i="10"/>
  <c r="D128" i="10"/>
  <c r="X11" i="9"/>
  <c r="H11" i="8"/>
  <c r="E124" i="10"/>
  <c r="G13" i="10"/>
  <c r="G12" i="10" s="1"/>
  <c r="J43" i="10"/>
  <c r="F92" i="10"/>
  <c r="M124" i="10"/>
  <c r="S13" i="10"/>
  <c r="S12" i="10" s="1"/>
  <c r="L14" i="10"/>
  <c r="D47" i="10"/>
  <c r="H54" i="10"/>
  <c r="S124" i="10"/>
  <c r="J124" i="10"/>
  <c r="I11" i="9"/>
  <c r="G11" i="10"/>
  <c r="O124" i="10"/>
  <c r="V11" i="9"/>
  <c r="O13" i="10"/>
  <c r="O12" i="10" s="1"/>
  <c r="O11" i="10" s="1"/>
  <c r="H92" i="10"/>
  <c r="Q13" i="10"/>
  <c r="Q12" i="10" s="1"/>
  <c r="D14" i="10"/>
  <c r="L92" i="10"/>
  <c r="Q124" i="10"/>
  <c r="H124" i="10"/>
  <c r="L11" i="8"/>
  <c r="C16" i="8"/>
  <c r="Q14" i="9"/>
  <c r="Q11" i="9" s="1"/>
  <c r="G17" i="9"/>
  <c r="M13" i="10"/>
  <c r="M12" i="10" s="1"/>
  <c r="H14" i="10"/>
  <c r="P65" i="10"/>
  <c r="N13" i="10"/>
  <c r="N12" i="10" s="1"/>
  <c r="F11" i="8"/>
  <c r="J11" i="9"/>
  <c r="C15" i="9"/>
  <c r="S15" i="9"/>
  <c r="S14" i="9" s="1"/>
  <c r="E14" i="9"/>
  <c r="E11" i="9" s="1"/>
  <c r="K12" i="8"/>
  <c r="I11" i="8"/>
  <c r="U11" i="9"/>
  <c r="E14" i="8"/>
  <c r="E11" i="8" s="1"/>
  <c r="C17" i="8"/>
  <c r="M11" i="9"/>
  <c r="O16" i="9"/>
  <c r="H16" i="9"/>
  <c r="G16" i="9" s="1"/>
  <c r="C15" i="8"/>
  <c r="G14" i="8"/>
  <c r="G11" i="8" s="1"/>
  <c r="M11" i="10"/>
  <c r="J13" i="10"/>
  <c r="J12" i="10" s="1"/>
  <c r="J11" i="10" s="1"/>
  <c r="R13" i="10"/>
  <c r="R12" i="10" s="1"/>
  <c r="E43" i="10"/>
  <c r="E13" i="10" s="1"/>
  <c r="E12" i="10" s="1"/>
  <c r="F43" i="10"/>
  <c r="P43" i="10"/>
  <c r="H56" i="10"/>
  <c r="D124" i="10"/>
  <c r="I124" i="10"/>
  <c r="S13" i="9"/>
  <c r="S12" i="9" s="1"/>
  <c r="F13" i="9"/>
  <c r="C13" i="8"/>
  <c r="C12" i="8" s="1"/>
  <c r="D14" i="8"/>
  <c r="D11" i="8" s="1"/>
  <c r="K14" i="8"/>
  <c r="K16" i="9"/>
  <c r="K14" i="9" s="1"/>
  <c r="K11" i="9" s="1"/>
  <c r="L14" i="9"/>
  <c r="L11" i="9" s="1"/>
  <c r="L43" i="10"/>
  <c r="L13" i="10" s="1"/>
  <c r="D55" i="10"/>
  <c r="D43" i="10" s="1"/>
  <c r="G13" i="9"/>
  <c r="G12" i="9" s="1"/>
  <c r="H47" i="10"/>
  <c r="H55" i="10"/>
  <c r="P128" i="10"/>
  <c r="P124" i="10" s="1"/>
  <c r="O15" i="9"/>
  <c r="W14" i="9"/>
  <c r="W11" i="9" s="1"/>
  <c r="D16" i="9"/>
  <c r="C16" i="9" s="1"/>
  <c r="D92" i="10"/>
  <c r="L128" i="10"/>
  <c r="L124" i="10" s="1"/>
  <c r="H65" i="10"/>
  <c r="I43" i="10"/>
  <c r="I13" i="10" s="1"/>
  <c r="I12" i="10" s="1"/>
  <c r="N124" i="10"/>
  <c r="N11" i="10" s="1"/>
  <c r="R124" i="10"/>
  <c r="K65" i="10"/>
  <c r="K13" i="10" s="1"/>
  <c r="K12" i="10" s="1"/>
  <c r="K11" i="10" s="1"/>
  <c r="P14" i="9"/>
  <c r="P11" i="9" s="1"/>
  <c r="T14" i="9"/>
  <c r="T11" i="9" s="1"/>
  <c r="H15" i="9"/>
  <c r="D12" i="11" l="1"/>
  <c r="D11" i="11" s="1"/>
  <c r="U13" i="11"/>
  <c r="U12" i="11" s="1"/>
  <c r="U11" i="11" s="1"/>
  <c r="S11" i="10"/>
  <c r="P12" i="10"/>
  <c r="L12" i="10"/>
  <c r="L11" i="10" s="1"/>
  <c r="C14" i="9"/>
  <c r="F13" i="10"/>
  <c r="F12" i="10" s="1"/>
  <c r="F11" i="10" s="1"/>
  <c r="Q11" i="10"/>
  <c r="P11" i="10"/>
  <c r="Z5" i="11"/>
  <c r="AA5" i="11"/>
  <c r="P13" i="10"/>
  <c r="D13" i="10"/>
  <c r="K11" i="8"/>
  <c r="S11" i="9"/>
  <c r="D14" i="9"/>
  <c r="D11" i="9" s="1"/>
  <c r="R11" i="10"/>
  <c r="C14" i="8"/>
  <c r="C11" i="8" s="1"/>
  <c r="E11" i="10"/>
  <c r="H43" i="10"/>
  <c r="H13" i="10" s="1"/>
  <c r="C13" i="9"/>
  <c r="C12" i="9" s="1"/>
  <c r="F12" i="9"/>
  <c r="F11" i="9" s="1"/>
  <c r="O14" i="9"/>
  <c r="O11" i="9" s="1"/>
  <c r="H12" i="10"/>
  <c r="H11" i="10" s="1"/>
  <c r="I11" i="10"/>
  <c r="H14" i="9"/>
  <c r="H11" i="9" s="1"/>
  <c r="G15" i="9"/>
  <c r="G14" i="9" s="1"/>
  <c r="G11" i="9" s="1"/>
  <c r="D11" i="10" l="1"/>
  <c r="AC5" i="11"/>
  <c r="D12" i="10"/>
  <c r="C11" i="9"/>
</calcChain>
</file>

<file path=xl/sharedStrings.xml><?xml version="1.0" encoding="utf-8"?>
<sst xmlns="http://schemas.openxmlformats.org/spreadsheetml/2006/main" count="494" uniqueCount="235">
  <si>
    <t>STT</t>
  </si>
  <si>
    <t>Ghi chú</t>
  </si>
  <si>
    <t>Tổng vốn</t>
  </si>
  <si>
    <t>Trong đó</t>
  </si>
  <si>
    <t>NSTW</t>
  </si>
  <si>
    <t>NS tỉnh</t>
  </si>
  <si>
    <t>TỔNG CỘNG</t>
  </si>
  <si>
    <t>I</t>
  </si>
  <si>
    <t>II</t>
  </si>
  <si>
    <t>Kế hoạch vốn năm 2025</t>
  </si>
  <si>
    <t>Sở, ban, ngành tỉnh, các huyện (đơn vị đầu mối giao kế hoạch)</t>
  </si>
  <si>
    <t>NS huyện</t>
  </si>
  <si>
    <t>Dự án 1: Hỗ trợ đầu tư phát triển kinh tế  xã hội các huyện nghèo, các xã đặc biệt khó khăn vùng bãi ngang, ven biển và hải đảo</t>
  </si>
  <si>
    <t>- Tiểu dự án 1: Hỗ trợ đầu tư phát triển hạ tầng kinh tế - xã hội các xã đặc biệt khó khăn vùng bãi ngang, ven biển và hải đảo</t>
  </si>
  <si>
    <t>Dự án 4: Phát triển giáo dục nghề nghiệp, việc làm và nhà ở</t>
  </si>
  <si>
    <t>- Tiểu dự án 1: Phát triển giáo dục nghề nghiệp vùng nghèo, vùng khó khăn</t>
  </si>
  <si>
    <t>- Tiểu dự án 3: Hỗ trợ việc làm bền vững</t>
  </si>
  <si>
    <t>Chưa phân khai</t>
  </si>
  <si>
    <t>Nguồn vốn: Ngân sách trung ương và ngân sách địa phương</t>
  </si>
  <si>
    <t>NSH</t>
  </si>
  <si>
    <t>TT</t>
  </si>
  <si>
    <t>Kế hoạch trung hạn 2021 - 2025</t>
  </si>
  <si>
    <t>Lũy kế vốn đã bố trí đến hết năm 2024</t>
  </si>
  <si>
    <t>Kế hoạch vốn xử lý chuyển tiếp (bao gồm vốn kéo dài từ năm 2024 về trước chuyển sang)</t>
  </si>
  <si>
    <t>Tổng cộng</t>
  </si>
  <si>
    <t>Trong đó:</t>
  </si>
  <si>
    <t xml:space="preserve">Kế hoạch vốn năm 2025 </t>
  </si>
  <si>
    <t>Tổng số</t>
  </si>
  <si>
    <t>TỔNG CỘNG:</t>
  </si>
  <si>
    <t>I.1</t>
  </si>
  <si>
    <t>I.2</t>
  </si>
  <si>
    <t>Tên dự án/ Chủ đầu tư</t>
  </si>
  <si>
    <t>KCH kênh mương Nước Lang, thôn Tang Tong</t>
  </si>
  <si>
    <t>KCH kênh mương Nước Chít, thôn Đăk Doa</t>
  </si>
  <si>
    <t>KCH kênh mương Nước Lin, thôn Nước Vương</t>
  </si>
  <si>
    <t>KCH kênh mương Tân An, thôn Đăk Doa</t>
  </si>
  <si>
    <t>Đường vào KDC Tân Bơ, thôn Nước Vương</t>
  </si>
  <si>
    <t xml:space="preserve">Nâng cấp, cải tạo, mở rộng hệ thống NSH KDC số 3 </t>
  </si>
  <si>
    <t>Nâng cấp, cải tạo, mở rộng đập thủy lợi KLớt</t>
  </si>
  <si>
    <t>Đường thôn: Tuyến UBND xã đi xóm ông Lập (giai đoạn 2)</t>
  </si>
  <si>
    <t>Nâng cấp, cải tạo nhà văn hóa các thôn, xã Sơn Bua</t>
  </si>
  <si>
    <t xml:space="preserve">Nước sinh hoạt xóm ông Đó thôn Huy Em </t>
  </si>
  <si>
    <t>Đường Tu Ka Nhỗ - Tập đoàn 17 (nối tiếp); hạng mục: Thông tuyến</t>
  </si>
  <si>
    <t>Tuyến đường Tập đoàn 8 - Mang Vang; Hạng mục: Thông tuyến</t>
  </si>
  <si>
    <t>Xây dựng đường BTXM nhà bà Buông đi nhà ông Mót</t>
  </si>
  <si>
    <t>Xây dựng đường BTXM Nhà bà Thúy - ông Hia, thôn Nước Kỉa</t>
  </si>
  <si>
    <t>Nâng cấp HTCNSH xã Sơn Tinh</t>
  </si>
  <si>
    <t>Nâng cấp Nhà Văn hóa xã Sơn Tinh</t>
  </si>
  <si>
    <t xml:space="preserve">Nước sinh hoạt xóm ông Ghành, thôn Đăk Panh </t>
  </si>
  <si>
    <t>Nối tiếp kênh mương Tà Win, thôn Tà Vinh</t>
  </si>
  <si>
    <t>Bê tông hóa đường thôn: Tuyến đường từ ĐH83c đi xóm ông Buông, thôn Đăk Pao</t>
  </si>
  <si>
    <t>Bê tông hóa đường thôn: Tuyến đường từ ngã ba đường mới đến xóm ông Đỏ, thôn Đăk Pao</t>
  </si>
  <si>
    <t>Đập thủy lợi suối Ka Lăng</t>
  </si>
  <si>
    <t>Đường BTXM từ nhà ông Đinh Văn Kham đến nhà ông Đinh Văn Tiêu, thôn Mang Trẫy</t>
  </si>
  <si>
    <t xml:space="preserve">Nước sinh hoạt khu dân cư Ka Xim </t>
  </si>
  <si>
    <t>Nâng cấp công trình đường BTXM vào xóm ông Du, thôn Đắk Lang</t>
  </si>
  <si>
    <t>Nâng cấp công trình đường BTXM từ nhà ông Hòa- Nhà văn hóa Huy Măng, thôn Huy Măng</t>
  </si>
  <si>
    <t>BTXM Tuyến TSĐ đi KDC Ha Tin (Nối tiếp)</t>
  </si>
  <si>
    <t>BTXM TSĐ Đi Xóm Ông Trú</t>
  </si>
  <si>
    <t xml:space="preserve"> Nước sinh hoạt tập trung KDC Đắk Leo </t>
  </si>
  <si>
    <t>Khu văn hóa thể thao xã Đăk Tờ Kan</t>
  </si>
  <si>
    <t>Đường đi khu sản xuất thôn Kon Hia 3, xã Đăk Rơ Ông</t>
  </si>
  <si>
    <t>Đường nội thôn Đăk Hnăng 2</t>
  </si>
  <si>
    <t>Làm mới nhà rông thôn Tê Xô Trong</t>
  </si>
  <si>
    <t>Làm mới nhà rông thôn Đăk Trăng</t>
  </si>
  <si>
    <t>Làm mới nhà rông thôn Tê Xô Ngoài</t>
  </si>
  <si>
    <t>Kiên kố hóa kênh mương thủy lợi Tea Gia</t>
  </si>
  <si>
    <t xml:space="preserve"> Sửa chữa nhà rông thôn Đăk Prông</t>
  </si>
  <si>
    <t>Sửa chữa nhà rông thôn Kon Hnông</t>
  </si>
  <si>
    <t>Làm mới nhà rông thôn Đăk Hnăng</t>
  </si>
  <si>
    <t>Sửa chữa nhà rông thôn Đăk Nông</t>
  </si>
  <si>
    <t>Nhà rông thôn La Giông (NRVH), xã Đăk Rơ Ông</t>
  </si>
  <si>
    <t>Nhà rông thôn Đăk Plò (NRVH), xã Đăk Rơ Ông</t>
  </si>
  <si>
    <t>KCH kênh mương Thủy lợi Đăk Vin 1 (Mô Bành), xã Đăk Rơ Ông</t>
  </si>
  <si>
    <t>Nâng cấp sửa chữa đường nội thôn Kon Hia 1, xã Đăk Rơ Ông</t>
  </si>
  <si>
    <t>Giếng đào (NSH) thôn La Giông, xã Đăk Rơ Ông</t>
  </si>
  <si>
    <t>Thủy lợi Đăk Pui, xã Đăk Tờ Kan</t>
  </si>
  <si>
    <t>Trường THCS xã Đăk Tờ Kan</t>
  </si>
  <si>
    <t>UBND xã Đăk Tờ Kan</t>
  </si>
  <si>
    <t xml:space="preserve">Nước sinh hoạt thôn Ra Nhua </t>
  </si>
  <si>
    <t xml:space="preserve">Nước Sinh hoạt Trung tâm xã Sơn Liên </t>
  </si>
  <si>
    <t>Đường Sơn Màu - Sơn Long (ĐH.83c)</t>
  </si>
  <si>
    <t>Đường Sơn Tân - Sơn Mùa (ĐH.86)</t>
  </si>
  <si>
    <t>Nâng cấp, mở rộng Đường BTXM Trường Mầm non Đăkđrinh - Trường PTDT BT Tiểu học Sơn Dung</t>
  </si>
  <si>
    <t>Đường BTXM  Cà Rá - KDC Ka Xim (giai đoạn 1)</t>
  </si>
  <si>
    <t>Đường BTXM Nhà văn hóa Ka Xim - Gò Lã (giai đoạn 1)</t>
  </si>
  <si>
    <t xml:space="preserve"> BTXM nhà ông Họ đi Thủy điện Huy Măng</t>
  </si>
  <si>
    <t>BTXM Tuyến TSĐ đi UBND xã</t>
  </si>
  <si>
    <t>Cầu treo Tukapan, thôn mang Tà Bể</t>
  </si>
  <si>
    <t>Đường Ra Manh - Long Vót</t>
  </si>
  <si>
    <t>Nâng cấp, sửa chữa tuyến đường ĐH 83 (Sơn Tân-Sơn Lập), Hạng mục: Nền, mặt đường, thoát nước ngang và thoát nước dọc, Lý trình: Km35+092 - Km44+920</t>
  </si>
  <si>
    <t>Khu trung tâm TDTT xã Sơn Tân</t>
  </si>
  <si>
    <t>Trường Mầm non Sơn Tinh</t>
  </si>
  <si>
    <t>Trường Mầm non Bãi Màu</t>
  </si>
  <si>
    <t>Mở rộng trường mần non TuKpan (điểm trường chính)</t>
  </si>
  <si>
    <t>Trường PTDTBT TH và THCS Sơn Long. Hạng mục: Xây dựng khối phòng hành chính, phòng phục vụ học tập</t>
  </si>
  <si>
    <t>Đường điện thắp sáng tuyến xóm ông Ngang - KDC Mang Ve, xã Sơn Liên</t>
  </si>
  <si>
    <t>Đường điện 0,4Kv tuyến Nước Đốp – Long Vót</t>
  </si>
  <si>
    <t>Nâng cấp, mở rộng Nhà văn hóa thôn Đakdoa</t>
  </si>
  <si>
    <t>Hệ thống cấp nước sinh hoạt thôn Mang Tà Bể</t>
  </si>
  <si>
    <t xml:space="preserve">Hệ thống nước sinh hoạt xã Trà Tân </t>
  </si>
  <si>
    <t>Nâng cấp BTXM nối tiếp khu 9 đi khu 10 Hà Riềng</t>
  </si>
  <si>
    <t>Đường từ Trường tiếu học tổ 3 thôn Cát cũ đến đất ông Thi</t>
  </si>
  <si>
    <t>Nâng cấp tuyến đường Eo Xà Lan đi thôn Sơn, xã Sơn Trà giai đoạn 1</t>
  </si>
  <si>
    <t xml:space="preserve">Điện sinh hoạt thôn tổ 6 và 7 thôn Sơn, xã Sơn Trà </t>
  </si>
  <si>
    <t>Đường TL622 - Trà Hoa</t>
  </si>
  <si>
    <t>Tuyến đường từ Cây Chò đi Trà Nham (giai đoạn 2)</t>
  </si>
  <si>
    <t>Đường từ QL24C đến thôn 1, thôn 4, xã Trà Thủy</t>
  </si>
  <si>
    <t>Nâng cấp, mở rộng tuyến đường từ ngã 3 thành Sương đi TL 626, xã Hương Trà giai đoạn 1</t>
  </si>
  <si>
    <t xml:space="preserve">Đường UBND xã Trà Xinh -Trà Ôi </t>
  </si>
  <si>
    <t>Nâng cấp, mở rộng tuyến đường từ ngã 3 thành Sương đi TL 626, xã Hương Trà giai đoạn 2</t>
  </si>
  <si>
    <t>Tuyến đường từ Cây Chò đi Trà Nham (giai đoạn 3)</t>
  </si>
  <si>
    <t xml:space="preserve"> Đường UBND xã Trà Xinh- Trà Ôi (Nối tiếp)</t>
  </si>
  <si>
    <t xml:space="preserve">Nhà Văn Hóa xã Trà Thanh </t>
  </si>
  <si>
    <t>Nhà văn Hóa, xã Trà Lâm</t>
  </si>
  <si>
    <t>Nhà Văn Hóa, xã Trà Bùi</t>
  </si>
  <si>
    <t>Trường Mầm non số 1 Hương Trà; Hạng mục: Nhà hiệu bộ 08 phòng, 02 tầng; 02 phòng học chức năng và các hạng mục phụ khác</t>
  </si>
  <si>
    <t>Trường PTDTBT THCS số 01 Hương Trà; Hạng mục: Phòng học bộ môn 04 phòng 2 tầng và các hạng mục phụ khác</t>
  </si>
  <si>
    <t>Trường TH và THCS Trà Tân: Nhà lớp học 10 phòng, 02 tầng</t>
  </si>
  <si>
    <t>Trường PTDTBT TH số 2 Hương Trà; Hạng mục: Nhà lớp học 08 phòng, 2 tầng và các hạng mục phụ khác</t>
  </si>
  <si>
    <t>Trường mầm non Trà Thủy; hạng mục: San nền, Nhà lớp học 06 phòng và các hạng mục phụ trợ khác</t>
  </si>
  <si>
    <t>Trường mầm non Trà Xinh; hạng GPMB, San nền, Nhà lớp học 04 phòng và các hạng mục phụ trợ khác</t>
  </si>
  <si>
    <t>Trường mầm mẫu giáo Trà Lâm; hạng GPMB, San nền, Nhà lớp học 04 phòng và các hạng mục phụ trợ khác</t>
  </si>
  <si>
    <t xml:space="preserve">Trường mẫu giáo Trà Sơn </t>
  </si>
  <si>
    <t>Trường mầm non Trà Thanh.</t>
  </si>
  <si>
    <t xml:space="preserve">Trường Mầm non Trà Giang, Hạng mục : Phòng nghệ thuật, Phòng làm việc Văn Phòng; Phòng vệ sịnh </t>
  </si>
  <si>
    <t>Nâng cấp, cải tạo nhà điều hành và hệ thống bờ đập Hồ chứa nước Thới Lới</t>
  </si>
  <si>
    <t>Nâng cấp, cải tạo hệ thống thoát nước kênh nội đồng chống ngập úng cho đồng ruộng An Hải</t>
  </si>
  <si>
    <t>Nâng cấp, cải tạo hệ thống thoát nước chống thoát nước kênh nội đồng chống ngập úng cho đồng ruộng An Hải, hạng mục: đoạn nối tiếp cầu Vôi ra đường cơ động</t>
  </si>
  <si>
    <t>Nâng cấp tuyến đường từ trụ sở UBND xã An Hải (cũ) đến Trường Tiểu học An Hải</t>
  </si>
  <si>
    <t>Đường giao thông nông thôn; Hạng mục: Tuyến đường Nguyễn Đạo giáp đường sân bay</t>
  </si>
  <si>
    <t>Nâng cấp tuyến đường từ nhà ông Phạm Văn Tài đi sân bay</t>
  </si>
  <si>
    <t xml:space="preserve">Đường GTNT tuyến Rừng Nhợ đi Dinh Bà Thiên Y-A-NA </t>
  </si>
  <si>
    <t>Lắp đặt hệ thống điện chiếu sáng công cộng trên địa bàn huyện Lý Sơn</t>
  </si>
  <si>
    <t>Đường giao thông nông thôn Tuyến Nhà văn hóa thể thao An Hải- đường cơ động</t>
  </si>
  <si>
    <t>Đường GTNT tuyến Cồn An Vĩnh giáp Cổng Tò vò</t>
  </si>
  <si>
    <t>Hệ thống điện chiếu sáng công cộng phục vụ sản xuất trên đồng An Hải và An Vĩnh</t>
  </si>
  <si>
    <t>Đường GTNT tuyến Trung tâm khí tượng ra biển</t>
  </si>
  <si>
    <t>Hệ thống điện chiếu sáng công cộng các tuyến đường trên địa bàn huyện</t>
  </si>
  <si>
    <t>Đường GTNT tuyến Trường tiểu học An Bình - Nhà máy điện</t>
  </si>
  <si>
    <t>Đường GTNT tuyến Lân An Hoà (Dinh ghe Rồng An Vĩnh) - Trục đường chính trung tâm huyện</t>
  </si>
  <si>
    <t>Nâng cấp mở rộng tuyến ngã ba Hoa biển đi vũng neo đậu tàu thuyền</t>
  </si>
  <si>
    <t>Các tuyến đường giao thông nông thôn An Vĩnh</t>
  </si>
  <si>
    <t>Nâng cấp, sửa chữa nhà văn hóa thôn Đông An Hải</t>
  </si>
  <si>
    <t>Nâng cấp, sửa chữa nhà văn hóa thôn Đồng Hộ An Hải</t>
  </si>
  <si>
    <t>Nâng cấp, sửa chữa nhà văn hóa thôn Tây An Vĩnh</t>
  </si>
  <si>
    <t>Nâng cấp, sửa chữa nhà văn hóa thôn Tây An Hải</t>
  </si>
  <si>
    <t>Nâng cấp, sửa chữa nhà văn hóa thôn Đông An Vĩnh</t>
  </si>
  <si>
    <t>Nâng cấp, sửa chữa nhà văn hóa thôn Bắc An Bình</t>
  </si>
  <si>
    <t>Trường Tiểu Học An hải; Hạng mục: Nhà vệ sinh</t>
  </si>
  <si>
    <t>Trường Tiểu học số 2 An Vĩnh; hạng mục: Tường rào khu B</t>
  </si>
  <si>
    <t>Trường mầm non An Vĩnh hạng mục: Sửa chữa nâng cấp bếp ăn một chiều (điểm trường chính)</t>
  </si>
  <si>
    <t>Trường Mầm non An Hải; hạng mục: Dãy phòng học</t>
  </si>
  <si>
    <t>Nâng cấp, cải tạo chợ thôn Tây An Vĩnh</t>
  </si>
  <si>
    <t>Nâng cấp đường cơ động Đông Nam đảo Lý Sơn, hạng mục: Điện chiếu sáng từ khách sạn Mường Thanh - Vũng neo đậu thàu thuyền Lý Sơn</t>
  </si>
  <si>
    <t>Đường giao thông nông thôn Tuyến Ngã năm – chùa Hải Lâm</t>
  </si>
  <si>
    <t>Nâng cấp, cải tạo hệ thống thoát nước kênh nội đồng chống ngập úng cho đồng ruộng An Vĩnh</t>
  </si>
  <si>
    <t>'* Tiểu dự án 1: Hỗ trợ đầu tư phát triển hạ tầng kinh tế - xã hội các xã đặc biệt khó khăn vùng bãi ngang, ven biển và hải đảo</t>
  </si>
  <si>
    <t>Ban quản lý dự án đầu tư xây dựng các công trình dân dụng và công nghiệp tỉnh Quảng Ngãi</t>
  </si>
  <si>
    <t>-Trưởng Cao đẳng Y tế Đặng Thuỳ Trâm</t>
  </si>
  <si>
    <t xml:space="preserve">-Trung tâm dịch vụ việc làm tỉnh Quảng Ngãi </t>
  </si>
  <si>
    <t xml:space="preserve">UBND xã Sơn Liên </t>
  </si>
  <si>
    <t>UBND xã Sơn Bua</t>
  </si>
  <si>
    <t>UBNS xã Sơn Mùa</t>
  </si>
  <si>
    <t>UBNS xã Sơn Tinh</t>
  </si>
  <si>
    <t>UBND xã Sơn Màu</t>
  </si>
  <si>
    <t>UBND xã Sơn Lập</t>
  </si>
  <si>
    <t>UBND xã Sơn Dung</t>
  </si>
  <si>
    <t>UBND xã Sơn Long</t>
  </si>
  <si>
    <t>UBND xã Sơn Tân</t>
  </si>
  <si>
    <t xml:space="preserve">Các dự án thuộc BQL dự án đầu tư xây dựng và Phát triển quỹ đất huyện Sơn Tây (cũ) </t>
  </si>
  <si>
    <t>BQL DAĐTXD và PTQĐ huyện Sơn Tây</t>
  </si>
  <si>
    <t xml:space="preserve">I.3 </t>
  </si>
  <si>
    <t xml:space="preserve">Các dự án thuộc BQL dự án đầu tư xây dựng và Phát triển quỹ đất huyện Trà Bồng (cũ) </t>
  </si>
  <si>
    <t xml:space="preserve">I.4 </t>
  </si>
  <si>
    <t xml:space="preserve">Các dự án thuộc các Phòng chức năng, đơn vị của huyện Lý Sơn (cũ) </t>
  </si>
  <si>
    <t>Phòng Kinh tế và Hạ tầng nông thôn</t>
  </si>
  <si>
    <t>Trung tâm Truyền thông - Văn hoá - Thể thao</t>
  </si>
  <si>
    <t>Phòng Giáo dục và Đào tạo</t>
  </si>
  <si>
    <t>Ban quản lý DAĐT và PTQĐ huyện Lý Sơn</t>
  </si>
  <si>
    <t>Phòng Kinh tế, Hạ tầng và Đô thị</t>
  </si>
  <si>
    <t>BQL DAĐTXD và PTQĐ huyện Trà Bồng</t>
  </si>
  <si>
    <t>II.1</t>
  </si>
  <si>
    <t>II.2</t>
  </si>
  <si>
    <t>-Trường Cao đẳng Việt Nam - Hàn Quốc (Giai đoạn 2)</t>
  </si>
  <si>
    <t>Sở Nội vụ tỉnh Quảng Ngãi (mới)</t>
  </si>
  <si>
    <t>Sở Nội vụ tỉnh Quảng Ngãi (cũ)</t>
  </si>
  <si>
    <t>Ban quản lý dự án đầu tư xây dựng các Công trình giao thông tỉnh Quảng Ngãi</t>
  </si>
  <si>
    <t>UBND xã Sơn Tây</t>
  </si>
  <si>
    <t>UBND xã Sơn Tây Hạ</t>
  </si>
  <si>
    <t>ĐVT: Triệu đồng</t>
  </si>
  <si>
    <t>NSĐP gồm:</t>
  </si>
  <si>
    <t>Dự án/Tiểu dự án/ Nội dung thành phần</t>
  </si>
  <si>
    <t>UBND xã Sơn Tây Thượng</t>
  </si>
  <si>
    <t>UBND đặc khu Lý Sơn</t>
  </si>
  <si>
    <t>Tỉnh đã có vb đề nghị TW cắt giảm</t>
  </si>
  <si>
    <t xml:space="preserve">ĐIỀU CHỈNH KẾ HOẠCH ĐẦU TƯ CÔNG TRUNG HẠN GIAI ĐOẠN 2021-2025 
THỰC HIỆN CHƯƠNG TRÌNH MỤC TIÊU QUỐC GIA GIẢM NGHÈO BỀN VỮNG TỈNH QUẢNG NGÃI </t>
  </si>
  <si>
    <t>Kế hoạch vốn trung hạn giai đoạn 2021 - 2025
 (tỉnh Quảng Ngãi mới)</t>
  </si>
  <si>
    <t>Kế hoạch vốn năm 2025  (bao gồm vốn kéo dài từ năm 2024 về trước chuyển sang)
của tỉnh Quảng Ngãi (mới)</t>
  </si>
  <si>
    <t>Kế hoạch vốn năm 2025  (bao gồm vốn kéo dài từ năm 2024 về trước chuyển sang) của tỉnh Quảng Ngãi (cũ)</t>
  </si>
  <si>
    <t>Kế hoạch vốn năm 2025  (bao gồm vốn kéo dài từ năm 2024 về trước chuyển sang) của tỉnh Kon Tum(cũ)</t>
  </si>
  <si>
    <t xml:space="preserve">Kế hoạch vốn kéo dài từ năm 2024 về trước chuyển sang </t>
  </si>
  <si>
    <t>Kế hoạch vốn kéo dài từ năm 2024 về trước chuyển sang</t>
  </si>
  <si>
    <t>Kế hoạch vốn trung hạn
giai đoạn 2021 - 2025 của tỉnh Quảng Ngãi (cũ)</t>
  </si>
  <si>
    <t>Kế hoạch vốn trung hạn
giai đoạn 2021 - 2025 của tỉnh Kon Tum (cũ)</t>
  </si>
  <si>
    <t>ĐIỀU CHỈNH KẾ HOẠCH ĐẦU TƯ CÔNG NĂM 2025 (BAO GỒM KẾ HOẠCH VỐN NĂM 2024 VỀ TRƯỚC KÉO DÀI SANG NĂM 2025) 
THỰC HIỆN CHƯƠNG TRÌNH MỤC TIÊU QUỐC GIA GIẢM NGHÈO BỀN VỮNG  TỈNH QUẢNG NGÃI</t>
  </si>
  <si>
    <t>Phụ lục Tổng hợp 1</t>
  </si>
  <si>
    <t>Phụ lục Tổng hợp 2</t>
  </si>
  <si>
    <t>Phụ lục chi tiết 1</t>
  </si>
  <si>
    <t>Kế hoạch vốn năm 2025 (bao gồm vốn kéo dài từ năm 2024 về trước chuyển sang)</t>
  </si>
  <si>
    <t>Kế hoạch đầu tư công đã được cấp thẩm quyền giao</t>
  </si>
  <si>
    <t>Kế hoạch vốn năm 2024 về trước được phép kéo dài sang 2025</t>
  </si>
  <si>
    <t>Kế hoạch vốn năm 2024 về trước  được phép kéo dài sang 2025</t>
  </si>
  <si>
    <t>Chủ đầu tư, đầu mối giao kế hoạch</t>
  </si>
  <si>
    <t>Chủ đầu tư/ Đầu mối giao kế hoạch</t>
  </si>
  <si>
    <t>II.3</t>
  </si>
  <si>
    <t>Tiểu dự án 3: Hỗ trợ việc làm bền vững</t>
  </si>
  <si>
    <t>Tiểu dự án 1: Phát triển giáo dục nghề nghiệp vùng nghèo, vùng khó khăn</t>
  </si>
  <si>
    <t>BQLdự án đầu tư xây dựng các công trình dân dụng và công nghiệp tỉnh</t>
  </si>
  <si>
    <t>Dự án đầu tư công/Dự án thành phần</t>
  </si>
  <si>
    <t xml:space="preserve">                           ĐVT: Triệu đồng</t>
  </si>
  <si>
    <t>ĐIỀU CHỈNH KẾ HOẠCH ĐẦU TƯ CÔNG TRUNG HẠN GIAI ĐOẠN 2021-2025 VÀ KẾ HOẠCH VỐN ĐẦU TƯ CÔNG NĂM 2025 (BAO GỒM VỐN NĂM 2024 VỀ TRƯỚC KÉO DÀI SANG NĂM 2025) 
THỰC HIỆN CHƯƠNG TRÌNH MỤC TIÊU QUỐC GIA GIẢM NGHÈO BỀN VỮNG CỦA TỈNH QUẢNG NGÃI (MỚI) TRÊN ĐỊA BÀN TỈNH QUẢNG NGÃI (CŨ)</t>
  </si>
  <si>
    <t>Các dự án chủ đầu tư là UBND các xã của huyện Sơn Tây (cũ)</t>
  </si>
  <si>
    <t>Kế hoạch đầu tư công điều chỉnh</t>
  </si>
  <si>
    <t>(Kèm theo Nghị quyết số 20/NQ-HĐND ngày 22 tháng 8 năm 2025 của HĐND tỉnh Quảng Ngãi)</t>
  </si>
  <si>
    <t>Dự án 1: Hỗ trợ đầu tư phát triển kinh tế xã hội các huyện nghèo, các xã đặc biệt khó khăn vùng bãi ngang, ven biển và hải đảo</t>
  </si>
  <si>
    <t>* Tiểu dự án 1: Hỗ trợ đầu tư phát triển hạ tầng kinh tế - xã hội các xã đặc biệt khó khăn vùng bãi ngang, ven biển và hải đảo</t>
  </si>
  <si>
    <t>ĐIỀU CHỈNH KẾ HOẠCH ĐẦU TƯ CÔNG TRUNG HẠN GIAI ĐOẠN 2021-2025 VÀ KẾ HOẠCH VỐN ĐẦU TƯ CÔNG NĂM 2025 (BAO GỒM VỐN NĂM 2024 VỀ TRƯỚC KÉO DÀI SANG NĂM 2025)
 THỰC HIỆN CHƯƠNG TRÌNH MỤC TIÊU QUỐC GIA GIẢM NGHÈO BỀN VỮNG CỦA XÃ ĐĂK TỜ KAN (MỚI)</t>
  </si>
  <si>
    <t>Phụ lục</t>
  </si>
  <si>
    <t>Đối ứng CTMTQG</t>
  </si>
  <si>
    <t xml:space="preserve">            Kế hoạch đầu tư công đã được giao tại Nghị quyết số 16/NQ-HĐND ngày 03/10/2025 của HĐND xã Đăk Tờ Kan                                                            </t>
  </si>
  <si>
    <t>Điều chỉnh giảm 0,206 triệu đồng kế hoạch trung hạn theo Nghị quyết số 20/NQ-HĐND, ngày 22/8/2025 của HĐND tỉnh Quảng Ngãi</t>
  </si>
  <si>
    <t>Điều chỉnh Kế hoạch trung hạn 2021 - 2025 (Tăng/giảm)</t>
  </si>
  <si>
    <t>(Kèm theo Nghị quyết số       /NQ-HĐND, ngày 25 tháng 11 năm 2025 của HĐND xã Đăk Tờ Kan)</t>
  </si>
  <si>
    <t>UBND xã        Đăk Tờ 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</si>
</sst>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_-* #,##0.00_-;\-* #,##0.00_-;_-* &quot;-&quot;??_-;_-@_-"/>
    <numFmt numFmtId="165" formatCode="_(* #,##0_);_(* \(#,##0\);_(* &quot;-&quot;??_);_(@_)"/>
    <numFmt numFmtId="166" formatCode="_(* #,##0.0_);_(* \(#,##0.0\);_(* &quot;-&quot;??_);_(@_)"/>
    <numFmt numFmtId="167" formatCode="_-* #,##0.0\ _₫_-;\-* #,##0.0\ _₫_-;_-* &quot;-&quot;?\ _₫_-;_-@_-"/>
    <numFmt numFmtId="168" formatCode="#,##0.0"/>
    <numFmt numFmtId="169" formatCode="_-* #,##0_-;\-* #,##0_-;_-* &quot;-&quot;??_-;_-@_-"/>
    <numFmt numFmtId="170" formatCode="_-* #,##0.0_-;\-* #,##0.0_-;_-* &quot;-&quot;??_-;_-@_-"/>
    <numFmt numFmtId="171" formatCode="_(* #,##0.000_);_(* \(#,##0.000\);_(* &quot;-&quot;??_);_(@_)"/>
    <numFmt numFmtId="172" formatCode="_-* #,##0\ _₫_-;\-* #,##0\ _₫_-;_-* &quot;-&quot;??\ _₫_-;_-@_-"/>
    <numFmt numFmtId="173" formatCode="_-* #,##0\ _₫_-;\-* #,##0\ _₫_-;_-* &quot;-&quot;???\ _₫_-;_-@_-"/>
    <numFmt numFmtId="174" formatCode="_-* #,##0.0\ _₫_-;\-* #,##0.0\ _₫_-;_-* &quot;-&quot;???\ _₫_-;_-@_-"/>
    <numFmt numFmtId="175" formatCode="_ * #,##0.00_ ;_ * \-#,##0.00_ ;_ * &quot;-&quot;??_ ;_ @_ "/>
    <numFmt numFmtId="176" formatCode="_-* #,##0.000_-;\-* #,##0.000_-;_-* &quot;-&quot;??_-;_-@_-"/>
    <numFmt numFmtId="177" formatCode="_-* #,##0.00\ _₫_-;\-* #,##0.00\ _₫_-;_-* &quot;-&quot;???\ _₫_-;_-@_-"/>
    <numFmt numFmtId="178" formatCode="#,##0.000_);\(#,##0.000\)"/>
  </numFmts>
  <fonts count="59">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3"/>
      <color theme="1"/>
      <name val="Times New Roman"/>
      <family val="1"/>
    </font>
    <font>
      <i/>
      <sz val="13"/>
      <color theme="1"/>
      <name val="Times New Roman"/>
      <family val="1"/>
    </font>
    <font>
      <b/>
      <i/>
      <sz val="12"/>
      <color theme="1"/>
      <name val="Times New Roman"/>
      <family val="1"/>
    </font>
    <font>
      <i/>
      <sz val="12"/>
      <color theme="1"/>
      <name val="Times New Roman"/>
      <family val="1"/>
      <charset val="163"/>
    </font>
    <font>
      <b/>
      <sz val="12"/>
      <name val="Times New Roman"/>
      <family val="1"/>
    </font>
    <font>
      <b/>
      <sz val="11.5"/>
      <name val="Times New Roman"/>
      <family val="1"/>
    </font>
    <font>
      <b/>
      <sz val="11"/>
      <color theme="1"/>
      <name val="Times New Roman"/>
      <family val="1"/>
    </font>
    <font>
      <b/>
      <sz val="11"/>
      <name val="Times New Roman"/>
      <family val="1"/>
    </font>
    <font>
      <b/>
      <i/>
      <sz val="11"/>
      <name val="Times New Roman"/>
      <family val="1"/>
    </font>
    <font>
      <b/>
      <sz val="11.5"/>
      <color theme="1"/>
      <name val="Times New Roman"/>
      <family val="1"/>
    </font>
    <font>
      <b/>
      <i/>
      <sz val="14"/>
      <name val="Times New Roman"/>
      <family val="1"/>
      <charset val="163"/>
    </font>
    <font>
      <b/>
      <sz val="11"/>
      <name val="Times New Roman"/>
      <family val="1"/>
      <charset val="163"/>
    </font>
    <font>
      <sz val="11"/>
      <color rgb="FF006100"/>
      <name val="Calibri"/>
      <family val="2"/>
      <scheme val="minor"/>
    </font>
    <font>
      <sz val="11"/>
      <name val="Times New Roman"/>
      <family val="1"/>
      <charset val="163"/>
    </font>
    <font>
      <sz val="12"/>
      <name val="VNtimes new roman"/>
      <family val="2"/>
    </font>
    <font>
      <sz val="11"/>
      <name val="Times New Roman"/>
      <family val="1"/>
    </font>
    <font>
      <sz val="11"/>
      <color indexed="8"/>
      <name val="Calibri"/>
      <family val="2"/>
    </font>
    <font>
      <sz val="11"/>
      <color indexed="8"/>
      <name val="Calibri"/>
      <family val="2"/>
      <charset val="163"/>
    </font>
    <font>
      <sz val="10"/>
      <name val="Arial"/>
      <family val="2"/>
    </font>
    <font>
      <sz val="11"/>
      <color indexed="63"/>
      <name val="Calibri"/>
      <family val="2"/>
    </font>
    <font>
      <sz val="11.5"/>
      <color theme="1"/>
      <name val="Times New Roman"/>
      <family val="1"/>
    </font>
    <font>
      <sz val="11.5"/>
      <name val="Times New Roman"/>
      <family val="1"/>
      <charset val="163"/>
    </font>
    <font>
      <b/>
      <sz val="14"/>
      <color theme="1"/>
      <name val="Times New Roman"/>
      <family val="1"/>
    </font>
    <font>
      <b/>
      <sz val="11"/>
      <color theme="1"/>
      <name val="Calibri Light"/>
      <family val="1"/>
      <charset val="163"/>
      <scheme val="major"/>
    </font>
    <font>
      <sz val="10"/>
      <color theme="1"/>
      <name val="Calibri"/>
      <family val="2"/>
      <scheme val="minor"/>
    </font>
    <font>
      <b/>
      <sz val="16"/>
      <name val="Times New Roman"/>
      <family val="1"/>
      <charset val="163"/>
    </font>
    <font>
      <b/>
      <sz val="12.5"/>
      <color theme="1"/>
      <name val="Times New Roman"/>
      <family val="1"/>
    </font>
    <font>
      <b/>
      <sz val="12.5"/>
      <name val="Times New Roman"/>
      <family val="1"/>
    </font>
    <font>
      <i/>
      <sz val="11"/>
      <color theme="1"/>
      <name val="Calibri Light"/>
      <family val="1"/>
      <charset val="163"/>
      <scheme val="major"/>
    </font>
    <font>
      <b/>
      <sz val="13.5"/>
      <color theme="1"/>
      <name val="Times New Roman"/>
      <family val="1"/>
    </font>
    <font>
      <sz val="11.5"/>
      <color theme="1"/>
      <name val="Times New Roman"/>
      <family val="1"/>
      <charset val="163"/>
    </font>
    <font>
      <sz val="12"/>
      <color theme="1"/>
      <name val="Times New Roman"/>
      <family val="1"/>
      <charset val="163"/>
    </font>
    <font>
      <i/>
      <sz val="13.5"/>
      <color theme="1"/>
      <name val="Times New Roman"/>
      <family val="1"/>
      <charset val="163"/>
    </font>
    <font>
      <i/>
      <sz val="14"/>
      <name val="Times New Roman"/>
      <family val="1"/>
      <charset val="163"/>
    </font>
    <font>
      <sz val="11"/>
      <color theme="1"/>
      <name val="Calibri"/>
      <family val="2"/>
      <charset val="163"/>
      <scheme val="minor"/>
    </font>
    <font>
      <sz val="11"/>
      <color theme="1"/>
      <name val="Times New Roman"/>
      <family val="1"/>
    </font>
    <font>
      <sz val="12.5"/>
      <color theme="1"/>
      <name val="Times New Roman"/>
      <family val="1"/>
    </font>
    <font>
      <i/>
      <sz val="11"/>
      <name val="Times New Roman"/>
      <family val="1"/>
    </font>
    <font>
      <i/>
      <sz val="12"/>
      <color theme="1"/>
      <name val="Times New Roman"/>
      <family val="1"/>
    </font>
    <font>
      <b/>
      <sz val="12"/>
      <color theme="1"/>
      <name val="Calibri Light"/>
      <family val="1"/>
      <scheme val="major"/>
    </font>
    <font>
      <b/>
      <i/>
      <sz val="11"/>
      <name val="Times New Roman"/>
      <family val="1"/>
      <charset val="163"/>
    </font>
    <font>
      <sz val="11"/>
      <color rgb="FF00B050"/>
      <name val="Times New Roman"/>
      <family val="1"/>
    </font>
    <font>
      <sz val="11"/>
      <color rgb="FFFF0000"/>
      <name val="Times New Roman"/>
      <family val="1"/>
    </font>
    <font>
      <b/>
      <sz val="11"/>
      <color theme="1"/>
      <name val="Calibri Light"/>
      <family val="1"/>
      <scheme val="major"/>
    </font>
    <font>
      <b/>
      <sz val="11"/>
      <name val="Calibri Light"/>
      <family val="1"/>
      <scheme val="major"/>
    </font>
    <font>
      <b/>
      <sz val="11"/>
      <color theme="1"/>
      <name val="Calibri"/>
      <family val="2"/>
      <charset val="163"/>
      <scheme val="minor"/>
    </font>
    <font>
      <sz val="11"/>
      <name val="Calibri"/>
      <family val="2"/>
      <scheme val="minor"/>
    </font>
    <font>
      <sz val="11"/>
      <name val="Calibri"/>
      <family val="2"/>
      <charset val="163"/>
      <scheme val="minor"/>
    </font>
    <font>
      <b/>
      <sz val="11"/>
      <name val="Calibri"/>
      <family val="2"/>
      <charset val="163"/>
      <scheme val="minor"/>
    </font>
    <font>
      <sz val="13"/>
      <name val="Times New Roman"/>
      <family val="1"/>
    </font>
    <font>
      <b/>
      <sz val="14"/>
      <name val="Times New Roman"/>
      <family val="1"/>
    </font>
    <font>
      <b/>
      <sz val="15"/>
      <name val="Times New Roman"/>
      <family val="1"/>
    </font>
    <font>
      <i/>
      <sz val="14"/>
      <name val="Times New Roman"/>
      <family val="1"/>
    </font>
    <font>
      <b/>
      <i/>
      <sz val="14"/>
      <name val="Times New Roman"/>
      <family val="1"/>
    </font>
    <font>
      <i/>
      <sz val="13"/>
      <name val="Times New Roman"/>
      <family val="1"/>
    </font>
  </fonts>
  <fills count="6">
    <fill>
      <patternFill patternType="none"/>
    </fill>
    <fill>
      <patternFill patternType="gray125"/>
    </fill>
    <fill>
      <patternFill patternType="solid">
        <fgColor rgb="FFC6EFCE"/>
      </patternFill>
    </fill>
    <fill>
      <patternFill patternType="solid">
        <fgColor rgb="FF00B0F0"/>
        <bgColor indexed="64"/>
      </patternFill>
    </fill>
    <fill>
      <patternFill patternType="solid">
        <fgColor theme="0"/>
        <bgColor indexed="64"/>
      </patternFill>
    </fill>
    <fill>
      <patternFill patternType="solid">
        <fgColor theme="2" tint="-9.9978637043366805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3">
    <xf numFmtId="0" fontId="0" fillId="0" borderId="0"/>
    <xf numFmtId="43" fontId="1" fillId="0" borderId="0" applyFont="0" applyFill="0" applyBorder="0" applyAlignment="0" applyProtection="0"/>
    <xf numFmtId="0" fontId="1" fillId="0" borderId="0"/>
    <xf numFmtId="0" fontId="16" fillId="2" borderId="0" applyNumberFormat="0" applyBorder="0" applyAlignment="0" applyProtection="0"/>
    <xf numFmtId="164" fontId="1" fillId="0" borderId="0" applyFont="0" applyFill="0" applyBorder="0" applyAlignment="0" applyProtection="0"/>
    <xf numFmtId="0" fontId="18" fillId="0" borderId="0"/>
    <xf numFmtId="0" fontId="20" fillId="0" borderId="0"/>
    <xf numFmtId="175" fontId="21" fillId="0" borderId="0" applyFont="0" applyFill="0" applyBorder="0" applyAlignment="0" applyProtection="0"/>
    <xf numFmtId="43" fontId="22" fillId="0" borderId="0" applyFont="0" applyFill="0" applyBorder="0" applyAlignment="0" applyProtection="0"/>
    <xf numFmtId="0" fontId="20" fillId="0" borderId="0"/>
    <xf numFmtId="0" fontId="23" fillId="0" borderId="0"/>
    <xf numFmtId="43" fontId="20" fillId="0" borderId="0" applyFont="0" applyFill="0" applyBorder="0" applyAlignment="0" applyProtection="0"/>
    <xf numFmtId="43" fontId="20" fillId="0" borderId="0" applyFont="0" applyFill="0" applyBorder="0" applyAlignment="0" applyProtection="0"/>
  </cellStyleXfs>
  <cellXfs count="296">
    <xf numFmtId="0" fontId="0" fillId="0" borderId="0" xfId="0"/>
    <xf numFmtId="0" fontId="3" fillId="0" borderId="0" xfId="0" applyFont="1"/>
    <xf numFmtId="0" fontId="2" fillId="0" borderId="0" xfId="0" applyFont="1"/>
    <xf numFmtId="0" fontId="8" fillId="0" borderId="0" xfId="0" applyFont="1"/>
    <xf numFmtId="166" fontId="3" fillId="0" borderId="0" xfId="0" applyNumberFormat="1" applyFont="1"/>
    <xf numFmtId="167" fontId="3" fillId="0" borderId="0" xfId="0" applyNumberFormat="1" applyFont="1"/>
    <xf numFmtId="165" fontId="3" fillId="0" borderId="0" xfId="0" applyNumberFormat="1" applyFont="1"/>
    <xf numFmtId="0" fontId="3" fillId="0" borderId="0" xfId="0" applyFont="1" applyAlignment="1">
      <alignment horizontal="center" vertical="top"/>
    </xf>
    <xf numFmtId="3" fontId="3" fillId="0" borderId="0" xfId="0" applyNumberFormat="1" applyFont="1"/>
    <xf numFmtId="3" fontId="2" fillId="0" borderId="0" xfId="0" applyNumberFormat="1" applyFont="1"/>
    <xf numFmtId="0" fontId="0" fillId="3" borderId="0" xfId="0" applyFill="1"/>
    <xf numFmtId="3" fontId="0" fillId="0" borderId="0" xfId="0" applyNumberFormat="1"/>
    <xf numFmtId="169" fontId="0" fillId="0" borderId="0" xfId="0" applyNumberFormat="1"/>
    <xf numFmtId="3" fontId="8" fillId="0" borderId="0" xfId="0" applyNumberFormat="1" applyFont="1"/>
    <xf numFmtId="165" fontId="8" fillId="0" borderId="0" xfId="0" applyNumberFormat="1" applyFont="1"/>
    <xf numFmtId="169" fontId="28" fillId="0" borderId="0" xfId="0" applyNumberFormat="1" applyFont="1"/>
    <xf numFmtId="0" fontId="12" fillId="0" borderId="14" xfId="2" applyFont="1" applyBorder="1" applyAlignment="1">
      <alignment horizontal="left" vertical="top" wrapText="1"/>
    </xf>
    <xf numFmtId="0" fontId="11" fillId="0" borderId="14" xfId="2" applyFont="1" applyBorder="1" applyAlignment="1">
      <alignment horizontal="left" vertical="top" wrapText="1"/>
    </xf>
    <xf numFmtId="0" fontId="19" fillId="0" borderId="14" xfId="5" applyFont="1" applyBorder="1" applyAlignment="1">
      <alignment horizontal="justify" vertical="top" wrapText="1"/>
    </xf>
    <xf numFmtId="0" fontId="19" fillId="0" borderId="14" xfId="2" applyFont="1" applyBorder="1" applyAlignment="1">
      <alignment horizontal="left" vertical="top" wrapText="1"/>
    </xf>
    <xf numFmtId="0" fontId="15" fillId="0" borderId="14" xfId="2" applyFont="1" applyBorder="1" applyAlignment="1">
      <alignment horizontal="center" vertical="top" wrapText="1"/>
    </xf>
    <xf numFmtId="169" fontId="15" fillId="0" borderId="14" xfId="4" applyNumberFormat="1" applyFont="1" applyFill="1" applyBorder="1" applyAlignment="1">
      <alignment horizontal="right" vertical="top" wrapText="1"/>
    </xf>
    <xf numFmtId="0" fontId="1" fillId="0" borderId="14" xfId="0" applyFont="1" applyBorder="1" applyAlignment="1">
      <alignment vertical="top"/>
    </xf>
    <xf numFmtId="0" fontId="19" fillId="0" borderId="14" xfId="0" applyFont="1" applyBorder="1" applyAlignment="1">
      <alignment vertical="top" wrapText="1"/>
    </xf>
    <xf numFmtId="0" fontId="19" fillId="0" borderId="14" xfId="9" applyFont="1" applyBorder="1" applyAlignment="1">
      <alignment horizontal="left" vertical="top" wrapText="1"/>
    </xf>
    <xf numFmtId="0" fontId="19" fillId="0" borderId="14" xfId="9" applyFont="1" applyBorder="1" applyAlignment="1">
      <alignment vertical="top" wrapText="1"/>
    </xf>
    <xf numFmtId="0" fontId="19" fillId="0" borderId="14" xfId="10" applyFont="1" applyBorder="1" applyAlignment="1">
      <alignment horizontal="left" vertical="top" wrapText="1"/>
    </xf>
    <xf numFmtId="0" fontId="19" fillId="0" borderId="14" xfId="0" applyFont="1" applyBorder="1" applyAlignment="1">
      <alignment horizontal="justify" vertical="top" wrapText="1"/>
    </xf>
    <xf numFmtId="0" fontId="19" fillId="0" borderId="14" xfId="0" applyFont="1" applyBorder="1" applyAlignment="1">
      <alignment horizontal="left" vertical="top" wrapText="1"/>
    </xf>
    <xf numFmtId="0" fontId="7" fillId="0" borderId="0" xfId="0" applyFont="1"/>
    <xf numFmtId="3" fontId="7" fillId="0" borderId="0" xfId="0" applyNumberFormat="1" applyFont="1"/>
    <xf numFmtId="0" fontId="35" fillId="0" borderId="0" xfId="0" applyFont="1"/>
    <xf numFmtId="3" fontId="35" fillId="0" borderId="0" xfId="0" applyNumberFormat="1" applyFont="1"/>
    <xf numFmtId="0" fontId="38" fillId="0" borderId="0" xfId="0" applyFont="1"/>
    <xf numFmtId="0" fontId="13" fillId="0" borderId="14" xfId="0" applyFont="1" applyBorder="1" applyAlignment="1">
      <alignment horizontal="center" vertical="top"/>
    </xf>
    <xf numFmtId="0" fontId="9" fillId="0" borderId="14" xfId="2" applyFont="1" applyBorder="1" applyAlignment="1">
      <alignment horizontal="left" vertical="top" wrapText="1"/>
    </xf>
    <xf numFmtId="3" fontId="13" fillId="0" borderId="14" xfId="0" applyNumberFormat="1" applyFont="1" applyBorder="1" applyAlignment="1">
      <alignment horizontal="right" vertical="top"/>
    </xf>
    <xf numFmtId="168" fontId="13" fillId="0" borderId="14" xfId="0" applyNumberFormat="1" applyFont="1" applyBorder="1" applyAlignment="1">
      <alignment horizontal="right" vertical="top"/>
    </xf>
    <xf numFmtId="165" fontId="13" fillId="0" borderId="14" xfId="1" applyNumberFormat="1" applyFont="1" applyFill="1" applyBorder="1" applyAlignment="1">
      <alignment horizontal="right" vertical="top"/>
    </xf>
    <xf numFmtId="0" fontId="13" fillId="0" borderId="14" xfId="0" applyFont="1" applyBorder="1" applyAlignment="1">
      <alignment horizontal="right" vertical="top"/>
    </xf>
    <xf numFmtId="0" fontId="34" fillId="0" borderId="14" xfId="0" applyFont="1" applyBorder="1" applyAlignment="1">
      <alignment horizontal="center" vertical="top"/>
    </xf>
    <xf numFmtId="0" fontId="25" fillId="0" borderId="14" xfId="2" quotePrefix="1" applyFont="1" applyBorder="1" applyAlignment="1">
      <alignment horizontal="left" vertical="top" wrapText="1"/>
    </xf>
    <xf numFmtId="3" fontId="24" fillId="0" borderId="14" xfId="0" applyNumberFormat="1" applyFont="1" applyBorder="1" applyAlignment="1">
      <alignment horizontal="right" vertical="top"/>
    </xf>
    <xf numFmtId="165" fontId="24" fillId="0" borderId="14" xfId="1" applyNumberFormat="1" applyFont="1" applyFill="1" applyBorder="1" applyAlignment="1">
      <alignment horizontal="right" vertical="top"/>
    </xf>
    <xf numFmtId="0" fontId="34" fillId="0" borderId="14" xfId="0" applyFont="1" applyBorder="1" applyAlignment="1">
      <alignment horizontal="right" vertical="top"/>
    </xf>
    <xf numFmtId="0" fontId="13" fillId="0" borderId="14" xfId="0" applyFont="1" applyBorder="1" applyAlignment="1">
      <alignment horizontal="center" vertical="top" wrapText="1"/>
    </xf>
    <xf numFmtId="0" fontId="34" fillId="0" borderId="14" xfId="0" applyFont="1" applyBorder="1" applyAlignment="1">
      <alignment horizontal="center" vertical="top" wrapText="1"/>
    </xf>
    <xf numFmtId="0" fontId="34" fillId="0" borderId="15" xfId="0" applyFont="1" applyBorder="1" applyAlignment="1">
      <alignment horizontal="center" vertical="top" wrapText="1"/>
    </xf>
    <xf numFmtId="0" fontId="34" fillId="0" borderId="15" xfId="0" applyFont="1" applyBorder="1" applyAlignment="1">
      <alignment horizontal="left" vertical="top" wrapText="1"/>
    </xf>
    <xf numFmtId="3" fontId="24" fillId="0" borderId="15" xfId="0" applyNumberFormat="1" applyFont="1" applyBorder="1" applyAlignment="1">
      <alignment horizontal="right" vertical="top"/>
    </xf>
    <xf numFmtId="165" fontId="24" fillId="0" borderId="15" xfId="1" applyNumberFormat="1" applyFont="1" applyFill="1" applyBorder="1" applyAlignment="1">
      <alignment horizontal="right" vertical="top"/>
    </xf>
    <xf numFmtId="3" fontId="25" fillId="0" borderId="14" xfId="2" quotePrefix="1" applyNumberFormat="1" applyFont="1" applyBorder="1" applyAlignment="1">
      <alignment horizontal="right" vertical="top" wrapText="1"/>
    </xf>
    <xf numFmtId="3" fontId="25" fillId="0" borderId="15" xfId="2" quotePrefix="1" applyNumberFormat="1" applyFont="1" applyBorder="1" applyAlignment="1">
      <alignment horizontal="right" vertical="top" wrapText="1"/>
    </xf>
    <xf numFmtId="0" fontId="42" fillId="0" borderId="0" xfId="0" applyFont="1"/>
    <xf numFmtId="165" fontId="42" fillId="0" borderId="0" xfId="0" applyNumberFormat="1" applyFont="1"/>
    <xf numFmtId="0" fontId="10" fillId="0" borderId="14" xfId="0" applyFont="1" applyBorder="1" applyAlignment="1">
      <alignment horizontal="center" vertical="top"/>
    </xf>
    <xf numFmtId="0" fontId="30" fillId="0" borderId="14" xfId="0" applyFont="1" applyBorder="1" applyAlignment="1">
      <alignment horizontal="right" vertical="top"/>
    </xf>
    <xf numFmtId="0" fontId="10" fillId="0" borderId="14" xfId="0" applyFont="1" applyBorder="1" applyAlignment="1">
      <alignment horizontal="center" vertical="top" wrapText="1"/>
    </xf>
    <xf numFmtId="0" fontId="39" fillId="0" borderId="15" xfId="0" applyFont="1" applyBorder="1" applyAlignment="1">
      <alignment horizontal="center" vertical="top" wrapText="1"/>
    </xf>
    <xf numFmtId="0" fontId="39" fillId="0" borderId="15" xfId="0" applyFont="1" applyBorder="1" applyAlignment="1">
      <alignment horizontal="left" vertical="top" wrapText="1"/>
    </xf>
    <xf numFmtId="3" fontId="40" fillId="0" borderId="15" xfId="0" applyNumberFormat="1" applyFont="1" applyBorder="1" applyAlignment="1">
      <alignment horizontal="right" vertical="top"/>
    </xf>
    <xf numFmtId="3" fontId="30" fillId="0" borderId="14" xfId="0" applyNumberFormat="1" applyFont="1" applyBorder="1" applyAlignment="1">
      <alignment horizontal="right" vertical="top"/>
    </xf>
    <xf numFmtId="0" fontId="39" fillId="0" borderId="14" xfId="0" applyFont="1" applyBorder="1" applyAlignment="1">
      <alignment horizontal="center" vertical="top"/>
    </xf>
    <xf numFmtId="0" fontId="19" fillId="0" borderId="14" xfId="2" quotePrefix="1" applyFont="1" applyBorder="1" applyAlignment="1">
      <alignment horizontal="left" vertical="top" wrapText="1"/>
    </xf>
    <xf numFmtId="165" fontId="19" fillId="0" borderId="14" xfId="2" quotePrefix="1" applyNumberFormat="1" applyFont="1" applyBorder="1" applyAlignment="1">
      <alignment horizontal="left" vertical="top" wrapText="1"/>
    </xf>
    <xf numFmtId="165" fontId="40" fillId="0" borderId="14" xfId="1" applyNumberFormat="1" applyFont="1" applyFill="1" applyBorder="1" applyAlignment="1">
      <alignment horizontal="right" vertical="top"/>
    </xf>
    <xf numFmtId="3" fontId="40" fillId="0" borderId="14" xfId="0" applyNumberFormat="1" applyFont="1" applyBorder="1" applyAlignment="1">
      <alignment horizontal="right" vertical="top"/>
    </xf>
    <xf numFmtId="0" fontId="40" fillId="0" borderId="14" xfId="0" applyFont="1" applyBorder="1" applyAlignment="1">
      <alignment horizontal="right" vertical="top"/>
    </xf>
    <xf numFmtId="0" fontId="39" fillId="0" borderId="14" xfId="0" applyFont="1" applyBorder="1" applyAlignment="1">
      <alignment horizontal="center" vertical="top" wrapText="1"/>
    </xf>
    <xf numFmtId="165" fontId="19" fillId="0" borderId="15" xfId="2" quotePrefix="1" applyNumberFormat="1" applyFont="1" applyBorder="1" applyAlignment="1">
      <alignment horizontal="left" vertical="top" wrapText="1"/>
    </xf>
    <xf numFmtId="165" fontId="40" fillId="0" borderId="15" xfId="1" applyNumberFormat="1" applyFont="1" applyFill="1" applyBorder="1" applyAlignment="1">
      <alignment horizontal="right" vertical="top"/>
    </xf>
    <xf numFmtId="0" fontId="40" fillId="0" borderId="15" xfId="0" applyFont="1" applyBorder="1" applyAlignment="1">
      <alignment horizontal="right" vertical="top"/>
    </xf>
    <xf numFmtId="169" fontId="11" fillId="0" borderId="14" xfId="4" applyNumberFormat="1" applyFont="1" applyFill="1" applyBorder="1" applyAlignment="1">
      <alignment horizontal="center" vertical="top" wrapText="1"/>
    </xf>
    <xf numFmtId="0" fontId="17" fillId="0" borderId="14" xfId="2" applyFont="1" applyBorder="1" applyAlignment="1">
      <alignment horizontal="center" vertical="top" wrapText="1"/>
    </xf>
    <xf numFmtId="0" fontId="43" fillId="0" borderId="0" xfId="0" applyFont="1"/>
    <xf numFmtId="169" fontId="15" fillId="0" borderId="14" xfId="4" applyNumberFormat="1" applyFont="1" applyFill="1" applyBorder="1" applyAlignment="1">
      <alignment vertical="top" wrapText="1"/>
    </xf>
    <xf numFmtId="0" fontId="11" fillId="0" borderId="14" xfId="2" applyFont="1" applyBorder="1" applyAlignment="1">
      <alignment horizontal="center" vertical="top" wrapText="1"/>
    </xf>
    <xf numFmtId="0" fontId="44" fillId="0" borderId="14" xfId="2" applyFont="1" applyBorder="1" applyAlignment="1">
      <alignment horizontal="left" vertical="top" wrapText="1"/>
    </xf>
    <xf numFmtId="170" fontId="44" fillId="0" borderId="14" xfId="4" applyNumberFormat="1" applyFont="1" applyFill="1" applyBorder="1" applyAlignment="1">
      <alignment horizontal="center" vertical="top" wrapText="1"/>
    </xf>
    <xf numFmtId="169" fontId="44" fillId="0" borderId="14" xfId="4" applyNumberFormat="1" applyFont="1" applyFill="1" applyBorder="1" applyAlignment="1">
      <alignment horizontal="center" vertical="top" wrapText="1"/>
    </xf>
    <xf numFmtId="164" fontId="11" fillId="0" borderId="14" xfId="4" applyFont="1" applyFill="1" applyBorder="1" applyAlignment="1">
      <alignment horizontal="center" vertical="top" wrapText="1"/>
    </xf>
    <xf numFmtId="170" fontId="11" fillId="0" borderId="14" xfId="4" applyNumberFormat="1" applyFont="1" applyFill="1" applyBorder="1" applyAlignment="1">
      <alignment horizontal="center" vertical="top" wrapText="1"/>
    </xf>
    <xf numFmtId="0" fontId="19" fillId="0" borderId="14" xfId="2" applyFont="1" applyBorder="1" applyAlignment="1">
      <alignment horizontal="center" vertical="top" wrapText="1"/>
    </xf>
    <xf numFmtId="0" fontId="19" fillId="0" borderId="14" xfId="5" applyFont="1" applyBorder="1" applyAlignment="1">
      <alignment horizontal="center" vertical="top" wrapText="1"/>
    </xf>
    <xf numFmtId="171" fontId="19" fillId="0" borderId="14" xfId="4" applyNumberFormat="1" applyFont="1" applyFill="1" applyBorder="1" applyAlignment="1">
      <alignment horizontal="center" vertical="top" wrapText="1"/>
    </xf>
    <xf numFmtId="166" fontId="19" fillId="0" borderId="14" xfId="4" applyNumberFormat="1" applyFont="1" applyFill="1" applyBorder="1" applyAlignment="1">
      <alignment horizontal="center" vertical="top" wrapText="1"/>
    </xf>
    <xf numFmtId="165" fontId="19" fillId="0" borderId="14" xfId="1" applyNumberFormat="1" applyFont="1" applyFill="1" applyBorder="1" applyAlignment="1">
      <alignment horizontal="center" vertical="top" wrapText="1"/>
    </xf>
    <xf numFmtId="43" fontId="19" fillId="0" borderId="14" xfId="4" applyNumberFormat="1" applyFont="1" applyFill="1" applyBorder="1" applyAlignment="1">
      <alignment horizontal="center" vertical="top" wrapText="1"/>
    </xf>
    <xf numFmtId="165" fontId="19" fillId="0" borderId="14" xfId="4" applyNumberFormat="1" applyFont="1" applyFill="1" applyBorder="1" applyAlignment="1">
      <alignment horizontal="center" vertical="top" wrapText="1"/>
    </xf>
    <xf numFmtId="170" fontId="15" fillId="0" borderId="14" xfId="4" applyNumberFormat="1" applyFont="1" applyFill="1" applyBorder="1" applyAlignment="1">
      <alignment horizontal="center" vertical="top" wrapText="1"/>
    </xf>
    <xf numFmtId="165" fontId="45" fillId="0" borderId="14" xfId="1" applyNumberFormat="1" applyFont="1" applyFill="1" applyBorder="1" applyAlignment="1">
      <alignment horizontal="center" vertical="top" wrapText="1"/>
    </xf>
    <xf numFmtId="173" fontId="19" fillId="0" borderId="14" xfId="4" applyNumberFormat="1" applyFont="1" applyFill="1" applyBorder="1" applyAlignment="1">
      <alignment horizontal="center" vertical="top" wrapText="1"/>
    </xf>
    <xf numFmtId="174" fontId="19" fillId="0" borderId="14" xfId="4" applyNumberFormat="1" applyFont="1" applyFill="1" applyBorder="1" applyAlignment="1">
      <alignment horizontal="center" vertical="top" wrapText="1"/>
    </xf>
    <xf numFmtId="177" fontId="19" fillId="0" borderId="14" xfId="4" applyNumberFormat="1" applyFont="1" applyFill="1" applyBorder="1" applyAlignment="1">
      <alignment horizontal="center" vertical="top" wrapText="1"/>
    </xf>
    <xf numFmtId="164" fontId="19" fillId="0" borderId="14" xfId="4" applyFont="1" applyFill="1" applyBorder="1" applyAlignment="1">
      <alignment horizontal="center" vertical="top" wrapText="1"/>
    </xf>
    <xf numFmtId="170" fontId="19" fillId="0" borderId="14" xfId="4" applyNumberFormat="1" applyFont="1" applyFill="1" applyBorder="1" applyAlignment="1">
      <alignment horizontal="center" vertical="top" wrapText="1"/>
    </xf>
    <xf numFmtId="169" fontId="19" fillId="0" borderId="14" xfId="4" applyNumberFormat="1" applyFont="1" applyFill="1" applyBorder="1" applyAlignment="1">
      <alignment horizontal="center" vertical="top" wrapText="1"/>
    </xf>
    <xf numFmtId="0" fontId="19" fillId="0" borderId="14" xfId="0" applyFont="1" applyBorder="1" applyAlignment="1">
      <alignment horizontal="center" vertical="top" wrapText="1"/>
    </xf>
    <xf numFmtId="169" fontId="19" fillId="0" borderId="14" xfId="11" applyNumberFormat="1" applyFont="1" applyFill="1" applyBorder="1" applyAlignment="1">
      <alignment horizontal="center" vertical="top" wrapText="1"/>
    </xf>
    <xf numFmtId="165" fontId="19" fillId="0" borderId="14" xfId="11" applyNumberFormat="1" applyFont="1" applyFill="1" applyBorder="1" applyAlignment="1">
      <alignment horizontal="center" vertical="top" wrapText="1"/>
    </xf>
    <xf numFmtId="165" fontId="19" fillId="0" borderId="14" xfId="0" applyNumberFormat="1" applyFont="1" applyBorder="1" applyAlignment="1">
      <alignment horizontal="center" vertical="top" wrapText="1"/>
    </xf>
    <xf numFmtId="166" fontId="19" fillId="0" borderId="14" xfId="0" applyNumberFormat="1" applyFont="1" applyBorder="1" applyAlignment="1">
      <alignment horizontal="center" vertical="top" wrapText="1"/>
    </xf>
    <xf numFmtId="165" fontId="19" fillId="0" borderId="14" xfId="12" quotePrefix="1" applyNumberFormat="1" applyFont="1" applyFill="1" applyBorder="1" applyAlignment="1">
      <alignment horizontal="center" vertical="top" wrapText="1"/>
    </xf>
    <xf numFmtId="171" fontId="19" fillId="0" borderId="14" xfId="12" quotePrefix="1" applyNumberFormat="1" applyFont="1" applyFill="1" applyBorder="1" applyAlignment="1">
      <alignment horizontal="center" vertical="top" wrapText="1"/>
    </xf>
    <xf numFmtId="171" fontId="19" fillId="0" borderId="14" xfId="0" applyNumberFormat="1" applyFont="1" applyBorder="1" applyAlignment="1">
      <alignment horizontal="center" vertical="top" wrapText="1"/>
    </xf>
    <xf numFmtId="166" fontId="19" fillId="0" borderId="14" xfId="12" quotePrefix="1" applyNumberFormat="1" applyFont="1" applyFill="1" applyBorder="1" applyAlignment="1">
      <alignment horizontal="center" vertical="top" wrapText="1"/>
    </xf>
    <xf numFmtId="43" fontId="19" fillId="0" borderId="14" xfId="12" quotePrefix="1" applyFont="1" applyFill="1" applyBorder="1" applyAlignment="1">
      <alignment horizontal="center" vertical="top" wrapText="1"/>
    </xf>
    <xf numFmtId="172" fontId="19" fillId="0" borderId="14" xfId="1" applyNumberFormat="1" applyFont="1" applyFill="1" applyBorder="1" applyAlignment="1">
      <alignment horizontal="center" vertical="top" wrapText="1"/>
    </xf>
    <xf numFmtId="1" fontId="19" fillId="0" borderId="14" xfId="0" applyNumberFormat="1" applyFont="1" applyBorder="1" applyAlignment="1">
      <alignment horizontal="center" vertical="top" wrapText="1"/>
    </xf>
    <xf numFmtId="0" fontId="15" fillId="0" borderId="14" xfId="2" applyFont="1" applyBorder="1" applyAlignment="1">
      <alignment horizontal="left" vertical="top" wrapText="1"/>
    </xf>
    <xf numFmtId="0" fontId="19" fillId="0" borderId="14" xfId="0" quotePrefix="1" applyFont="1" applyBorder="1" applyAlignment="1">
      <alignment horizontal="center" vertical="top" wrapText="1"/>
    </xf>
    <xf numFmtId="165" fontId="19" fillId="0" borderId="14" xfId="1" quotePrefix="1" applyNumberFormat="1" applyFont="1" applyFill="1" applyBorder="1" applyAlignment="1">
      <alignment horizontal="center" vertical="top" wrapText="1"/>
    </xf>
    <xf numFmtId="165" fontId="46" fillId="0" borderId="14" xfId="12" quotePrefix="1" applyNumberFormat="1" applyFont="1" applyFill="1" applyBorder="1" applyAlignment="1">
      <alignment horizontal="center" vertical="top" wrapText="1"/>
    </xf>
    <xf numFmtId="166" fontId="15" fillId="0" borderId="14" xfId="4" applyNumberFormat="1" applyFont="1" applyFill="1" applyBorder="1" applyAlignment="1">
      <alignment horizontal="center" vertical="top" wrapText="1"/>
    </xf>
    <xf numFmtId="0" fontId="17" fillId="0" borderId="14" xfId="2" quotePrefix="1" applyFont="1" applyBorder="1" applyAlignment="1">
      <alignment horizontal="left" vertical="top" wrapText="1"/>
    </xf>
    <xf numFmtId="165" fontId="15" fillId="0" borderId="14" xfId="4" applyNumberFormat="1" applyFont="1" applyFill="1" applyBorder="1" applyAlignment="1">
      <alignment horizontal="center" vertical="top" wrapText="1"/>
    </xf>
    <xf numFmtId="165" fontId="15" fillId="0" borderId="14" xfId="1" applyNumberFormat="1" applyFont="1" applyFill="1" applyBorder="1" applyAlignment="1">
      <alignment horizontal="center" vertical="top" wrapText="1"/>
    </xf>
    <xf numFmtId="0" fontId="47" fillId="0" borderId="15" xfId="0" applyFont="1" applyBorder="1" applyAlignment="1">
      <alignment vertical="top"/>
    </xf>
    <xf numFmtId="0" fontId="48" fillId="0" borderId="15" xfId="2" applyFont="1" applyBorder="1" applyAlignment="1">
      <alignment horizontal="left" vertical="top" wrapText="1"/>
    </xf>
    <xf numFmtId="169" fontId="11" fillId="0" borderId="15" xfId="4" applyNumberFormat="1" applyFont="1" applyFill="1" applyBorder="1" applyAlignment="1">
      <alignment horizontal="center" vertical="top" wrapText="1"/>
    </xf>
    <xf numFmtId="169" fontId="48" fillId="0" borderId="15" xfId="4" applyNumberFormat="1" applyFont="1" applyFill="1" applyBorder="1" applyAlignment="1">
      <alignment horizontal="center" vertical="top" wrapText="1"/>
    </xf>
    <xf numFmtId="169" fontId="47" fillId="0" borderId="15" xfId="0" applyNumberFormat="1" applyFont="1" applyBorder="1" applyAlignment="1">
      <alignment horizontal="center" vertical="top" wrapText="1"/>
    </xf>
    <xf numFmtId="0" fontId="47" fillId="0" borderId="15" xfId="0" applyFont="1" applyBorder="1" applyAlignment="1">
      <alignment horizontal="center" vertical="top" wrapText="1"/>
    </xf>
    <xf numFmtId="174" fontId="41" fillId="0" borderId="14" xfId="2" applyNumberFormat="1" applyFont="1" applyBorder="1" applyAlignment="1">
      <alignment horizontal="center" vertical="top" wrapText="1"/>
    </xf>
    <xf numFmtId="0" fontId="41" fillId="0" borderId="14" xfId="2" applyFont="1" applyBorder="1" applyAlignment="1">
      <alignment horizontal="center" vertical="top" wrapText="1"/>
    </xf>
    <xf numFmtId="176" fontId="19" fillId="0" borderId="14" xfId="4" applyNumberFormat="1" applyFont="1" applyFill="1" applyBorder="1" applyAlignment="1">
      <alignment horizontal="center" vertical="top" wrapText="1"/>
    </xf>
    <xf numFmtId="2" fontId="19" fillId="0" borderId="14" xfId="2" applyNumberFormat="1" applyFont="1" applyBorder="1" applyAlignment="1">
      <alignment horizontal="center" vertical="top" wrapText="1"/>
    </xf>
    <xf numFmtId="164" fontId="19" fillId="0" borderId="14" xfId="1" applyNumberFormat="1" applyFont="1" applyFill="1" applyBorder="1" applyAlignment="1">
      <alignment horizontal="center" vertical="top" wrapText="1"/>
    </xf>
    <xf numFmtId="176" fontId="19" fillId="0" borderId="14" xfId="1" applyNumberFormat="1" applyFont="1" applyFill="1" applyBorder="1" applyAlignment="1">
      <alignment horizontal="center" vertical="top" wrapText="1"/>
    </xf>
    <xf numFmtId="170" fontId="19" fillId="0" borderId="14" xfId="1" applyNumberFormat="1" applyFont="1" applyFill="1" applyBorder="1" applyAlignment="1">
      <alignment horizontal="center" vertical="top" wrapText="1"/>
    </xf>
    <xf numFmtId="169" fontId="19" fillId="0" borderId="14" xfId="1" applyNumberFormat="1" applyFont="1" applyFill="1" applyBorder="1" applyAlignment="1">
      <alignment horizontal="center" vertical="top" wrapText="1"/>
    </xf>
    <xf numFmtId="0" fontId="49" fillId="0" borderId="0" xfId="0" applyFont="1"/>
    <xf numFmtId="0" fontId="49" fillId="0" borderId="14" xfId="0" applyFont="1" applyBorder="1" applyAlignment="1">
      <alignment vertical="top"/>
    </xf>
    <xf numFmtId="0" fontId="15" fillId="0" borderId="14" xfId="2" quotePrefix="1" applyFont="1" applyBorder="1" applyAlignment="1">
      <alignment horizontal="left" vertical="top" wrapText="1"/>
    </xf>
    <xf numFmtId="0" fontId="50" fillId="0" borderId="0" xfId="0" applyFont="1"/>
    <xf numFmtId="0" fontId="52" fillId="0" borderId="0" xfId="0" applyFont="1"/>
    <xf numFmtId="0" fontId="8" fillId="0" borderId="5" xfId="0" applyFont="1" applyBorder="1" applyAlignment="1">
      <alignment horizontal="center" vertical="center" wrapText="1"/>
    </xf>
    <xf numFmtId="0" fontId="5" fillId="0" borderId="0" xfId="0" applyFont="1" applyAlignment="1">
      <alignment horizontal="center" vertical="center" wrapText="1"/>
    </xf>
    <xf numFmtId="0" fontId="8" fillId="0" borderId="2" xfId="0" applyFont="1" applyBorder="1" applyAlignment="1">
      <alignment horizontal="center" vertical="center" wrapText="1"/>
    </xf>
    <xf numFmtId="0" fontId="11" fillId="0" borderId="4" xfId="2" applyFont="1" applyBorder="1" applyAlignment="1">
      <alignment horizontal="center" vertical="center" wrapText="1"/>
    </xf>
    <xf numFmtId="169" fontId="15" fillId="0" borderId="14" xfId="4" applyNumberFormat="1" applyFont="1" applyFill="1" applyBorder="1" applyAlignment="1">
      <alignment horizontal="center" vertical="top" wrapText="1"/>
    </xf>
    <xf numFmtId="0" fontId="29" fillId="0" borderId="0" xfId="2" applyFont="1" applyAlignment="1">
      <alignment horizontal="center" vertical="top"/>
    </xf>
    <xf numFmtId="0" fontId="11" fillId="0" borderId="8" xfId="2" applyFont="1" applyBorder="1" applyAlignment="1">
      <alignment horizontal="center" vertical="center" wrapText="1"/>
    </xf>
    <xf numFmtId="165" fontId="24" fillId="0" borderId="15" xfId="1" applyNumberFormat="1" applyFont="1" applyFill="1" applyBorder="1" applyAlignment="1">
      <alignment horizontal="center" vertical="top" wrapText="1"/>
    </xf>
    <xf numFmtId="169" fontId="53" fillId="0" borderId="14" xfId="4" applyNumberFormat="1" applyFont="1" applyFill="1" applyBorder="1" applyAlignment="1">
      <alignment horizontal="center" vertical="top" wrapText="1"/>
    </xf>
    <xf numFmtId="164" fontId="53" fillId="0" borderId="14" xfId="4" applyFont="1" applyFill="1" applyBorder="1" applyAlignment="1">
      <alignment horizontal="center" vertical="top" wrapText="1"/>
    </xf>
    <xf numFmtId="170" fontId="11" fillId="4" borderId="14" xfId="4" applyNumberFormat="1" applyFont="1" applyFill="1" applyBorder="1" applyAlignment="1">
      <alignment horizontal="center" vertical="top" wrapText="1"/>
    </xf>
    <xf numFmtId="169" fontId="15" fillId="4" borderId="14" xfId="4" applyNumberFormat="1" applyFont="1" applyFill="1" applyBorder="1" applyAlignment="1">
      <alignment horizontal="center" vertical="top" wrapText="1"/>
    </xf>
    <xf numFmtId="169" fontId="11" fillId="4" borderId="14" xfId="4" applyNumberFormat="1" applyFont="1" applyFill="1" applyBorder="1" applyAlignment="1">
      <alignment horizontal="center" vertical="top" wrapText="1"/>
    </xf>
    <xf numFmtId="169" fontId="44" fillId="4" borderId="14" xfId="4" applyNumberFormat="1" applyFont="1" applyFill="1" applyBorder="1" applyAlignment="1">
      <alignment horizontal="center" vertical="top" wrapText="1"/>
    </xf>
    <xf numFmtId="169" fontId="15" fillId="4" borderId="14" xfId="4" applyNumberFormat="1" applyFont="1" applyFill="1" applyBorder="1" applyAlignment="1">
      <alignment horizontal="right" vertical="top" wrapText="1"/>
    </xf>
    <xf numFmtId="169" fontId="19" fillId="4" borderId="14" xfId="4" applyNumberFormat="1" applyFont="1" applyFill="1" applyBorder="1" applyAlignment="1">
      <alignment horizontal="center" vertical="top" wrapText="1"/>
    </xf>
    <xf numFmtId="3" fontId="13" fillId="4" borderId="14" xfId="0" applyNumberFormat="1" applyFont="1" applyFill="1" applyBorder="1" applyAlignment="1">
      <alignment horizontal="right" vertical="top"/>
    </xf>
    <xf numFmtId="3" fontId="24" fillId="4" borderId="14" xfId="0" applyNumberFormat="1" applyFont="1" applyFill="1" applyBorder="1" applyAlignment="1">
      <alignment horizontal="right" vertical="top"/>
    </xf>
    <xf numFmtId="165" fontId="24" fillId="4" borderId="15" xfId="1" applyNumberFormat="1" applyFont="1" applyFill="1" applyBorder="1" applyAlignment="1">
      <alignment horizontal="right" vertical="top"/>
    </xf>
    <xf numFmtId="165" fontId="24" fillId="4" borderId="14" xfId="1" applyNumberFormat="1" applyFont="1" applyFill="1" applyBorder="1" applyAlignment="1">
      <alignment horizontal="right" vertical="top"/>
    </xf>
    <xf numFmtId="3" fontId="30" fillId="4" borderId="14" xfId="0" applyNumberFormat="1" applyFont="1" applyFill="1" applyBorder="1" applyAlignment="1">
      <alignment horizontal="right" vertical="top"/>
    </xf>
    <xf numFmtId="165" fontId="40" fillId="4" borderId="14" xfId="1" applyNumberFormat="1" applyFont="1" applyFill="1" applyBorder="1" applyAlignment="1">
      <alignment horizontal="right" vertical="top"/>
    </xf>
    <xf numFmtId="0" fontId="19" fillId="0" borderId="14" xfId="0" applyFont="1" applyBorder="1" applyAlignment="1">
      <alignment horizontal="right" vertical="top" wrapText="1"/>
    </xf>
    <xf numFmtId="169" fontId="19" fillId="0" borderId="14" xfId="4" applyNumberFormat="1" applyFont="1" applyFill="1" applyBorder="1" applyAlignment="1">
      <alignment horizontal="right" vertical="top" wrapText="1"/>
    </xf>
    <xf numFmtId="165" fontId="19" fillId="0" borderId="14" xfId="0" applyNumberFormat="1" applyFont="1" applyBorder="1" applyAlignment="1">
      <alignment horizontal="right" vertical="top" wrapText="1"/>
    </xf>
    <xf numFmtId="1" fontId="19" fillId="0" borderId="14" xfId="0" applyNumberFormat="1" applyFont="1" applyBorder="1" applyAlignment="1">
      <alignment horizontal="right" vertical="top" wrapText="1"/>
    </xf>
    <xf numFmtId="0" fontId="11" fillId="5" borderId="13" xfId="2" applyFont="1" applyFill="1" applyBorder="1" applyAlignment="1">
      <alignment horizontal="center" vertical="top" wrapText="1"/>
    </xf>
    <xf numFmtId="0" fontId="11" fillId="5" borderId="13" xfId="2" applyFont="1" applyFill="1" applyBorder="1" applyAlignment="1">
      <alignment horizontal="left" vertical="top" wrapText="1"/>
    </xf>
    <xf numFmtId="164" fontId="11" fillId="5" borderId="13" xfId="4" applyFont="1" applyFill="1" applyBorder="1" applyAlignment="1">
      <alignment horizontal="center" vertical="top" wrapText="1"/>
    </xf>
    <xf numFmtId="170" fontId="11" fillId="5" borderId="13" xfId="4" applyNumberFormat="1" applyFont="1" applyFill="1" applyBorder="1" applyAlignment="1">
      <alignment horizontal="center" vertical="top" wrapText="1"/>
    </xf>
    <xf numFmtId="169" fontId="11" fillId="5" borderId="13" xfId="4" applyNumberFormat="1" applyFont="1" applyFill="1" applyBorder="1" applyAlignment="1">
      <alignment horizontal="center" vertical="top" wrapText="1"/>
    </xf>
    <xf numFmtId="169" fontId="15" fillId="5" borderId="13" xfId="4" applyNumberFormat="1" applyFont="1" applyFill="1" applyBorder="1" applyAlignment="1">
      <alignment horizontal="center" vertical="top" wrapText="1"/>
    </xf>
    <xf numFmtId="0" fontId="27" fillId="5" borderId="13" xfId="0" applyFont="1" applyFill="1" applyBorder="1" applyAlignment="1">
      <alignment vertical="top" wrapText="1"/>
    </xf>
    <xf numFmtId="0" fontId="0" fillId="5" borderId="0" xfId="0" applyFill="1"/>
    <xf numFmtId="0" fontId="9" fillId="5" borderId="13" xfId="0" applyFont="1" applyFill="1" applyBorder="1" applyAlignment="1">
      <alignment horizontal="center" vertical="top" wrapText="1"/>
    </xf>
    <xf numFmtId="0" fontId="8" fillId="5" borderId="13" xfId="0" applyFont="1" applyFill="1" applyBorder="1" applyAlignment="1">
      <alignment horizontal="center" vertical="top" wrapText="1"/>
    </xf>
    <xf numFmtId="168" fontId="2" fillId="5" borderId="13" xfId="0" applyNumberFormat="1" applyFont="1" applyFill="1" applyBorder="1" applyAlignment="1">
      <alignment horizontal="right" vertical="top"/>
    </xf>
    <xf numFmtId="3" fontId="2" fillId="5" borderId="13" xfId="0" applyNumberFormat="1" applyFont="1" applyFill="1" applyBorder="1" applyAlignment="1">
      <alignment horizontal="right" vertical="top"/>
    </xf>
    <xf numFmtId="0" fontId="8" fillId="5" borderId="13" xfId="0" applyFont="1" applyFill="1" applyBorder="1" applyAlignment="1">
      <alignment horizontal="right" vertical="top"/>
    </xf>
    <xf numFmtId="165" fontId="0" fillId="5" borderId="0" xfId="0" applyNumberFormat="1" applyFill="1"/>
    <xf numFmtId="3" fontId="0" fillId="5" borderId="0" xfId="0" applyNumberFormat="1" applyFill="1"/>
    <xf numFmtId="3" fontId="8" fillId="5" borderId="13" xfId="0" applyNumberFormat="1" applyFont="1" applyFill="1" applyBorder="1" applyAlignment="1">
      <alignment horizontal="right" vertical="top" wrapText="1"/>
    </xf>
    <xf numFmtId="0" fontId="31" fillId="5" borderId="13" xfId="0" applyFont="1" applyFill="1" applyBorder="1" applyAlignment="1">
      <alignment horizontal="right" vertical="top"/>
    </xf>
    <xf numFmtId="0" fontId="8" fillId="5" borderId="0" xfId="0" applyFont="1" applyFill="1"/>
    <xf numFmtId="3" fontId="8" fillId="5" borderId="0" xfId="0" applyNumberFormat="1" applyFont="1" applyFill="1"/>
    <xf numFmtId="168" fontId="8" fillId="5" borderId="0" xfId="0" applyNumberFormat="1" applyFont="1" applyFill="1"/>
    <xf numFmtId="165" fontId="8" fillId="5" borderId="0" xfId="0" applyNumberFormat="1" applyFont="1" applyFill="1"/>
    <xf numFmtId="0" fontId="11" fillId="5" borderId="13" xfId="2" applyFont="1" applyFill="1" applyBorder="1" applyAlignment="1">
      <alignment horizontal="center" vertical="center" wrapText="1"/>
    </xf>
    <xf numFmtId="0" fontId="11" fillId="5" borderId="13" xfId="2" applyFont="1" applyFill="1" applyBorder="1" applyAlignment="1">
      <alignment horizontal="left" vertical="center" wrapText="1"/>
    </xf>
    <xf numFmtId="0" fontId="50" fillId="5" borderId="0" xfId="0" applyFont="1" applyFill="1" applyAlignment="1">
      <alignment vertical="center"/>
    </xf>
    <xf numFmtId="0" fontId="11" fillId="0" borderId="14" xfId="2" applyFont="1" applyBorder="1" applyAlignment="1">
      <alignment horizontal="center" vertical="center" wrapText="1"/>
    </xf>
    <xf numFmtId="0" fontId="11" fillId="0" borderId="14" xfId="2" applyFont="1" applyBorder="1" applyAlignment="1">
      <alignment horizontal="left" vertical="center" wrapText="1"/>
    </xf>
    <xf numFmtId="0" fontId="50" fillId="0" borderId="0" xfId="0" applyFont="1" applyAlignment="1">
      <alignment vertical="center"/>
    </xf>
    <xf numFmtId="0" fontId="51" fillId="0" borderId="0" xfId="0" applyFont="1" applyAlignment="1">
      <alignment vertical="center"/>
    </xf>
    <xf numFmtId="169" fontId="11" fillId="5" borderId="13" xfId="4" applyNumberFormat="1" applyFont="1" applyFill="1" applyBorder="1" applyAlignment="1">
      <alignment horizontal="right" vertical="center" wrapText="1"/>
    </xf>
    <xf numFmtId="169" fontId="11" fillId="0" borderId="14" xfId="4" applyNumberFormat="1" applyFont="1" applyFill="1" applyBorder="1" applyAlignment="1">
      <alignment horizontal="right" vertical="center" wrapText="1"/>
    </xf>
    <xf numFmtId="176" fontId="11" fillId="0" borderId="14" xfId="4" applyNumberFormat="1" applyFont="1" applyFill="1" applyBorder="1" applyAlignment="1">
      <alignment horizontal="right" vertical="center" wrapText="1"/>
    </xf>
    <xf numFmtId="176" fontId="11" fillId="5" borderId="13" xfId="4" applyNumberFormat="1" applyFont="1" applyFill="1" applyBorder="1" applyAlignment="1">
      <alignment horizontal="right" vertical="center" wrapText="1"/>
    </xf>
    <xf numFmtId="0" fontId="11" fillId="0" borderId="4" xfId="2" applyFont="1" applyBorder="1" applyAlignment="1">
      <alignment horizontal="center" vertical="center" wrapText="1"/>
    </xf>
    <xf numFmtId="0" fontId="11" fillId="0" borderId="8" xfId="2" applyFont="1" applyBorder="1" applyAlignment="1">
      <alignment horizontal="center" vertical="center" wrapText="1"/>
    </xf>
    <xf numFmtId="0" fontId="54" fillId="0" borderId="0" xfId="2" applyFont="1" applyAlignment="1">
      <alignment horizontal="center" vertical="center"/>
    </xf>
    <xf numFmtId="0" fontId="57" fillId="0" borderId="0" xfId="2" applyFont="1" applyAlignment="1">
      <alignment horizontal="center" vertical="top"/>
    </xf>
    <xf numFmtId="169" fontId="19" fillId="0" borderId="0" xfId="0" applyNumberFormat="1" applyFont="1"/>
    <xf numFmtId="0" fontId="19" fillId="0" borderId="0" xfId="0" applyFont="1"/>
    <xf numFmtId="169" fontId="19" fillId="5" borderId="13" xfId="0" applyNumberFormat="1" applyFont="1" applyFill="1" applyBorder="1" applyAlignment="1">
      <alignment horizontal="center" vertical="center" wrapText="1"/>
    </xf>
    <xf numFmtId="169" fontId="19" fillId="0" borderId="14" xfId="0" applyNumberFormat="1" applyFont="1" applyBorder="1" applyAlignment="1">
      <alignment vertical="center"/>
    </xf>
    <xf numFmtId="0" fontId="19" fillId="0" borderId="14" xfId="2" applyFont="1" applyBorder="1" applyAlignment="1">
      <alignment horizontal="center" vertical="center" wrapText="1"/>
    </xf>
    <xf numFmtId="0" fontId="19" fillId="0" borderId="14" xfId="5" applyFont="1" applyBorder="1" applyAlignment="1">
      <alignment horizontal="justify" vertical="center" wrapText="1"/>
    </xf>
    <xf numFmtId="176" fontId="19" fillId="0" borderId="14" xfId="4" applyNumberFormat="1" applyFont="1" applyFill="1" applyBorder="1" applyAlignment="1">
      <alignment horizontal="right" vertical="center" wrapText="1"/>
    </xf>
    <xf numFmtId="176" fontId="19" fillId="0" borderId="14" xfId="1" applyNumberFormat="1" applyFont="1" applyFill="1" applyBorder="1" applyAlignment="1">
      <alignment horizontal="right" vertical="center" wrapText="1"/>
    </xf>
    <xf numFmtId="169" fontId="19" fillId="0" borderId="14" xfId="4" applyNumberFormat="1" applyFont="1" applyFill="1" applyBorder="1" applyAlignment="1">
      <alignment horizontal="right" vertical="center" wrapText="1"/>
    </xf>
    <xf numFmtId="169" fontId="19" fillId="0" borderId="14" xfId="1" applyNumberFormat="1" applyFont="1" applyFill="1" applyBorder="1" applyAlignment="1">
      <alignment horizontal="right" vertical="center" wrapText="1"/>
    </xf>
    <xf numFmtId="169" fontId="19" fillId="0" borderId="14" xfId="0" applyNumberFormat="1" applyFont="1" applyBorder="1" applyAlignment="1">
      <alignment horizontal="right" vertical="center"/>
    </xf>
    <xf numFmtId="0" fontId="19" fillId="0" borderId="15" xfId="2" applyFont="1" applyBorder="1" applyAlignment="1">
      <alignment horizontal="center" vertical="center" wrapText="1"/>
    </xf>
    <xf numFmtId="0" fontId="19" fillId="0" borderId="15" xfId="0" applyFont="1" applyBorder="1" applyAlignment="1">
      <alignment vertical="center" wrapText="1"/>
    </xf>
    <xf numFmtId="176" fontId="19" fillId="0" borderId="15" xfId="4" applyNumberFormat="1" applyFont="1" applyFill="1" applyBorder="1" applyAlignment="1">
      <alignment horizontal="right" vertical="center" wrapText="1"/>
    </xf>
    <xf numFmtId="176" fontId="19" fillId="0" borderId="15" xfId="1" quotePrefix="1" applyNumberFormat="1" applyFont="1" applyFill="1" applyBorder="1" applyAlignment="1">
      <alignment horizontal="right" vertical="center"/>
    </xf>
    <xf numFmtId="176" fontId="19" fillId="0" borderId="15" xfId="1" applyNumberFormat="1" applyFont="1" applyFill="1" applyBorder="1" applyAlignment="1">
      <alignment horizontal="right" vertical="center" wrapText="1"/>
    </xf>
    <xf numFmtId="169" fontId="19" fillId="0" borderId="15" xfId="4" applyNumberFormat="1" applyFont="1" applyFill="1" applyBorder="1" applyAlignment="1">
      <alignment horizontal="right" vertical="center" wrapText="1"/>
    </xf>
    <xf numFmtId="169" fontId="19" fillId="0" borderId="15" xfId="1" quotePrefix="1" applyNumberFormat="1" applyFont="1" applyFill="1" applyBorder="1" applyAlignment="1">
      <alignment horizontal="right" vertical="center"/>
    </xf>
    <xf numFmtId="169" fontId="19" fillId="0" borderId="15" xfId="1" applyNumberFormat="1" applyFont="1" applyFill="1" applyBorder="1" applyAlignment="1">
      <alignment horizontal="right" vertical="center" wrapText="1"/>
    </xf>
    <xf numFmtId="169" fontId="54" fillId="0" borderId="15" xfId="0" applyNumberFormat="1" applyFont="1" applyBorder="1" applyAlignment="1">
      <alignment horizontal="center" vertical="center" wrapText="1"/>
    </xf>
    <xf numFmtId="176" fontId="19" fillId="0" borderId="8" xfId="1" applyNumberFormat="1" applyFont="1" applyFill="1" applyBorder="1" applyAlignment="1">
      <alignment horizontal="center" vertical="center" wrapText="1"/>
    </xf>
    <xf numFmtId="178" fontId="11" fillId="5" borderId="13" xfId="4" applyNumberFormat="1" applyFont="1" applyFill="1" applyBorder="1" applyAlignment="1">
      <alignment vertical="center" wrapText="1"/>
    </xf>
    <xf numFmtId="178" fontId="11" fillId="0" borderId="14" xfId="4" applyNumberFormat="1" applyFont="1" applyFill="1" applyBorder="1" applyAlignment="1">
      <alignment vertical="center" wrapText="1"/>
    </xf>
    <xf numFmtId="178" fontId="19" fillId="0" borderId="18" xfId="1" applyNumberFormat="1" applyFont="1" applyFill="1" applyBorder="1" applyAlignment="1">
      <alignment vertical="center" wrapText="1"/>
    </xf>
    <xf numFmtId="178" fontId="19" fillId="0" borderId="15" xfId="1" applyNumberFormat="1"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xf>
    <xf numFmtId="0" fontId="8" fillId="0" borderId="2" xfId="0" applyFont="1" applyBorder="1" applyAlignment="1">
      <alignment horizontal="center" vertical="center" wrapText="1"/>
    </xf>
    <xf numFmtId="0" fontId="6"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6" fillId="0" borderId="0" xfId="0" applyFont="1" applyAlignment="1">
      <alignment horizontal="center"/>
    </xf>
    <xf numFmtId="0" fontId="26" fillId="0" borderId="0" xfId="0" applyFont="1" applyAlignment="1">
      <alignment horizontal="center" vertical="center" wrapText="1"/>
    </xf>
    <xf numFmtId="0" fontId="33" fillId="0" borderId="0" xfId="0" applyFont="1" applyAlignment="1">
      <alignment horizontal="center" vertical="center" wrapText="1"/>
    </xf>
    <xf numFmtId="0" fontId="36" fillId="0" borderId="0" xfId="0" applyFont="1" applyAlignment="1">
      <alignment horizontal="center" vertical="center" wrapText="1"/>
    </xf>
    <xf numFmtId="0" fontId="7" fillId="0" borderId="1" xfId="0" applyFont="1" applyBorder="1" applyAlignment="1">
      <alignment horizontal="right" vertical="center"/>
    </xf>
    <xf numFmtId="0" fontId="29" fillId="0" borderId="0" xfId="2" applyFont="1" applyAlignment="1">
      <alignment horizontal="center" vertical="top" wrapText="1"/>
    </xf>
    <xf numFmtId="0" fontId="29" fillId="0" borderId="0" xfId="2" applyFont="1" applyAlignment="1">
      <alignment horizontal="center" vertical="top"/>
    </xf>
    <xf numFmtId="0" fontId="37" fillId="0" borderId="0" xfId="2" applyFont="1" applyAlignment="1">
      <alignment horizontal="center" vertical="center"/>
    </xf>
    <xf numFmtId="0" fontId="14" fillId="0" borderId="0" xfId="2" applyFont="1" applyAlignment="1">
      <alignment horizontal="center" vertical="top"/>
    </xf>
    <xf numFmtId="0" fontId="32" fillId="0" borderId="1" xfId="0" applyFont="1" applyBorder="1" applyAlignment="1">
      <alignment horizontal="center"/>
    </xf>
    <xf numFmtId="0" fontId="11" fillId="0" borderId="2" xfId="2" applyFont="1" applyBorder="1" applyAlignment="1">
      <alignment horizontal="center" vertical="center" wrapText="1"/>
    </xf>
    <xf numFmtId="0" fontId="11" fillId="0" borderId="4" xfId="2" applyFont="1" applyBorder="1" applyAlignment="1">
      <alignment horizontal="center" vertical="center" wrapText="1"/>
    </xf>
    <xf numFmtId="168" fontId="11" fillId="0" borderId="2" xfId="2" applyNumberFormat="1" applyFont="1" applyBorder="1" applyAlignment="1">
      <alignment horizontal="center" vertical="center" wrapText="1"/>
    </xf>
    <xf numFmtId="168" fontId="11" fillId="0" borderId="4" xfId="2" applyNumberFormat="1" applyFont="1" applyBorder="1" applyAlignment="1">
      <alignment horizontal="center" vertical="center" wrapText="1"/>
    </xf>
    <xf numFmtId="0" fontId="11" fillId="0" borderId="2" xfId="2" applyFont="1" applyBorder="1" applyAlignment="1">
      <alignment horizontal="center" vertical="center"/>
    </xf>
    <xf numFmtId="0" fontId="47" fillId="0" borderId="4" xfId="0" applyFont="1" applyBorder="1" applyAlignment="1">
      <alignment horizontal="center" vertical="center" wrapText="1"/>
    </xf>
    <xf numFmtId="0" fontId="47" fillId="0" borderId="8" xfId="0" applyFont="1" applyBorder="1" applyAlignment="1">
      <alignment horizontal="center" vertical="center" wrapText="1"/>
    </xf>
    <xf numFmtId="168" fontId="11" fillId="0" borderId="10" xfId="2" applyNumberFormat="1" applyFont="1" applyBorder="1" applyAlignment="1">
      <alignment horizontal="center" vertical="center" wrapText="1"/>
    </xf>
    <xf numFmtId="168" fontId="11" fillId="0" borderId="11" xfId="2" applyNumberFormat="1" applyFont="1" applyBorder="1" applyAlignment="1">
      <alignment horizontal="center" vertical="center" wrapText="1"/>
    </xf>
    <xf numFmtId="0" fontId="11" fillId="0" borderId="5"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11" fillId="0" borderId="7" xfId="3" applyFont="1" applyFill="1" applyBorder="1" applyAlignment="1">
      <alignment horizontal="center" vertical="center" wrapText="1"/>
    </xf>
    <xf numFmtId="168" fontId="11" fillId="0" borderId="8" xfId="2" applyNumberFormat="1" applyFont="1" applyBorder="1" applyAlignment="1">
      <alignment horizontal="center" vertical="center" wrapText="1"/>
    </xf>
    <xf numFmtId="168" fontId="11" fillId="0" borderId="5" xfId="2" applyNumberFormat="1" applyFont="1" applyBorder="1" applyAlignment="1">
      <alignment horizontal="center" vertical="center" wrapText="1"/>
    </xf>
    <xf numFmtId="168" fontId="11" fillId="0" borderId="6"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169" fontId="15" fillId="0" borderId="18" xfId="4" applyNumberFormat="1" applyFont="1" applyFill="1" applyBorder="1" applyAlignment="1">
      <alignment horizontal="center" vertical="center" wrapText="1"/>
    </xf>
    <xf numFmtId="169" fontId="15" fillId="0" borderId="8" xfId="4" applyNumberFormat="1" applyFont="1" applyFill="1" applyBorder="1" applyAlignment="1">
      <alignment horizontal="center" vertical="center" wrapText="1"/>
    </xf>
    <xf numFmtId="169" fontId="15" fillId="0" borderId="19" xfId="4" applyNumberFormat="1" applyFont="1" applyFill="1" applyBorder="1" applyAlignment="1">
      <alignment horizontal="center" vertical="center" wrapText="1"/>
    </xf>
    <xf numFmtId="169" fontId="15" fillId="0" borderId="14" xfId="4" applyNumberFormat="1" applyFont="1" applyFill="1" applyBorder="1" applyAlignment="1">
      <alignment horizontal="center" vertical="top" wrapText="1"/>
    </xf>
    <xf numFmtId="169" fontId="15" fillId="4" borderId="18" xfId="4" applyNumberFormat="1" applyFont="1" applyFill="1" applyBorder="1" applyAlignment="1">
      <alignment horizontal="center" vertical="center" wrapText="1"/>
    </xf>
    <xf numFmtId="169" fontId="15" fillId="4" borderId="8" xfId="4" applyNumberFormat="1" applyFont="1" applyFill="1" applyBorder="1" applyAlignment="1">
      <alignment horizontal="center" vertical="center" wrapText="1"/>
    </xf>
    <xf numFmtId="169" fontId="15" fillId="4" borderId="19" xfId="4" applyNumberFormat="1" applyFont="1" applyFill="1" applyBorder="1" applyAlignment="1">
      <alignment horizontal="center" vertical="center" wrapText="1"/>
    </xf>
    <xf numFmtId="0" fontId="54" fillId="0" borderId="0" xfId="2" applyFont="1" applyAlignment="1">
      <alignment horizontal="center" vertical="center" wrapText="1"/>
    </xf>
    <xf numFmtId="0" fontId="55" fillId="0" borderId="0" xfId="2" applyFont="1" applyAlignment="1">
      <alignment horizontal="center" vertical="center"/>
    </xf>
    <xf numFmtId="0" fontId="56" fillId="0" borderId="0" xfId="2" applyFont="1" applyAlignment="1">
      <alignment horizontal="center" vertical="center"/>
    </xf>
    <xf numFmtId="0" fontId="57" fillId="0" borderId="0" xfId="2" applyFont="1" applyAlignment="1">
      <alignment horizontal="center" vertical="top"/>
    </xf>
    <xf numFmtId="0" fontId="58" fillId="0" borderId="1" xfId="0" applyFont="1" applyBorder="1" applyAlignment="1">
      <alignment horizontal="center"/>
    </xf>
    <xf numFmtId="0" fontId="41" fillId="0" borderId="6" xfId="2"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168" fontId="11" fillId="0" borderId="9" xfId="2" applyNumberFormat="1" applyFont="1" applyBorder="1" applyAlignment="1">
      <alignment horizontal="center" vertical="center" wrapText="1"/>
    </xf>
    <xf numFmtId="172" fontId="19" fillId="0" borderId="18" xfId="1" applyNumberFormat="1" applyFont="1" applyFill="1" applyBorder="1" applyAlignment="1">
      <alignment horizontal="center" vertical="center" wrapText="1"/>
    </xf>
    <xf numFmtId="172" fontId="19" fillId="0" borderId="8" xfId="1" applyNumberFormat="1" applyFont="1" applyFill="1" applyBorder="1" applyAlignment="1">
      <alignment horizontal="center" vertical="center" wrapText="1"/>
    </xf>
    <xf numFmtId="172" fontId="19" fillId="0" borderId="9" xfId="1" applyNumberFormat="1" applyFont="1" applyFill="1" applyBorder="1" applyAlignment="1">
      <alignment horizontal="center" vertical="center" wrapText="1"/>
    </xf>
  </cellXfs>
  <cellStyles count="13">
    <cellStyle name="Comma" xfId="1" builtinId="3"/>
    <cellStyle name="Comma 10 10" xfId="11"/>
    <cellStyle name="Comma 10 10 2" xfId="12"/>
    <cellStyle name="Comma 2" xfId="4"/>
    <cellStyle name="Comma 2 2 2" xfId="8"/>
    <cellStyle name="Comma 60" xfId="7"/>
    <cellStyle name="Good 2" xfId="3"/>
    <cellStyle name="Normal" xfId="0" builtinId="0"/>
    <cellStyle name="Normal 12" xfId="5"/>
    <cellStyle name="Normal 2" xfId="2"/>
    <cellStyle name="Normal 69_Phu bieur theo CV 71 của Phòng dan toc" xfId="6"/>
    <cellStyle name="Normal_Dang  (2)" xfId="9"/>
    <cellStyle name="Normal_No dong NTM Tu Nghia (02-2017)"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1209675</xdr:colOff>
      <xdr:row>10</xdr:row>
      <xdr:rowOff>0</xdr:rowOff>
    </xdr:from>
    <xdr:ext cx="0" cy="593612"/>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2"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8" name="Text Box 1">
          <a:extLst>
            <a:ext uri="{FF2B5EF4-FFF2-40B4-BE49-F238E27FC236}">
              <a16:creationId xmlns:a16="http://schemas.microsoft.com/office/drawing/2014/main" id="{00000000-0008-0000-0000-000012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1" name="Text Box 1">
          <a:extLst>
            <a:ext uri="{FF2B5EF4-FFF2-40B4-BE49-F238E27FC236}">
              <a16:creationId xmlns:a16="http://schemas.microsoft.com/office/drawing/2014/main" id="{00000000-0008-0000-0000-000015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1504950" y="3257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1504950" y="3257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2" name="Text Box 1">
          <a:extLst>
            <a:ext uri="{FF2B5EF4-FFF2-40B4-BE49-F238E27FC236}">
              <a16:creationId xmlns:a16="http://schemas.microsoft.com/office/drawing/2014/main" id="{00000000-0008-0000-0000-000020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4" name="Text Box 1">
          <a:extLst>
            <a:ext uri="{FF2B5EF4-FFF2-40B4-BE49-F238E27FC236}">
              <a16:creationId xmlns:a16="http://schemas.microsoft.com/office/drawing/2014/main" id="{00000000-0008-0000-0000-000022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7" name="Text Box 1">
          <a:extLst>
            <a:ext uri="{FF2B5EF4-FFF2-40B4-BE49-F238E27FC236}">
              <a16:creationId xmlns:a16="http://schemas.microsoft.com/office/drawing/2014/main" id="{00000000-0008-0000-0000-000025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0" name="Text Box 1">
          <a:extLst>
            <a:ext uri="{FF2B5EF4-FFF2-40B4-BE49-F238E27FC236}">
              <a16:creationId xmlns:a16="http://schemas.microsoft.com/office/drawing/2014/main" id="{00000000-0008-0000-0000-000028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3" name="Text Box 1">
          <a:extLst>
            <a:ext uri="{FF2B5EF4-FFF2-40B4-BE49-F238E27FC236}">
              <a16:creationId xmlns:a16="http://schemas.microsoft.com/office/drawing/2014/main" id="{00000000-0008-0000-0000-00002B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9" name="Text Box 1">
          <a:extLst>
            <a:ext uri="{FF2B5EF4-FFF2-40B4-BE49-F238E27FC236}">
              <a16:creationId xmlns:a16="http://schemas.microsoft.com/office/drawing/2014/main" id="{00000000-0008-0000-0000-000031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2" name="Text Box 1">
          <a:extLst>
            <a:ext uri="{FF2B5EF4-FFF2-40B4-BE49-F238E27FC236}">
              <a16:creationId xmlns:a16="http://schemas.microsoft.com/office/drawing/2014/main" id="{00000000-0008-0000-0000-000034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5" name="Text Box 1">
          <a:extLst>
            <a:ext uri="{FF2B5EF4-FFF2-40B4-BE49-F238E27FC236}">
              <a16:creationId xmlns:a16="http://schemas.microsoft.com/office/drawing/2014/main" id="{00000000-0008-0000-0000-000037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8" name="Text Box 1">
          <a:extLst>
            <a:ext uri="{FF2B5EF4-FFF2-40B4-BE49-F238E27FC236}">
              <a16:creationId xmlns:a16="http://schemas.microsoft.com/office/drawing/2014/main" id="{00000000-0008-0000-0000-00003A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1" name="Text Box 1">
          <a:extLst>
            <a:ext uri="{FF2B5EF4-FFF2-40B4-BE49-F238E27FC236}">
              <a16:creationId xmlns:a16="http://schemas.microsoft.com/office/drawing/2014/main" id="{00000000-0008-0000-0000-00003D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1504950" y="3257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4" name="Text Box 1">
          <a:extLst>
            <a:ext uri="{FF2B5EF4-FFF2-40B4-BE49-F238E27FC236}">
              <a16:creationId xmlns:a16="http://schemas.microsoft.com/office/drawing/2014/main" id="{00000000-0008-0000-0000-000040000000}"/>
            </a:ext>
          </a:extLst>
        </xdr:cNvPr>
        <xdr:cNvSpPr txBox="1">
          <a:spLocks noChangeArrowheads="1"/>
        </xdr:cNvSpPr>
      </xdr:nvSpPr>
      <xdr:spPr bwMode="auto">
        <a:xfrm>
          <a:off x="1504950" y="3257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1504950" y="3257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1504950" y="3257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7" name="Text Box 1">
          <a:extLst>
            <a:ext uri="{FF2B5EF4-FFF2-40B4-BE49-F238E27FC236}">
              <a16:creationId xmlns:a16="http://schemas.microsoft.com/office/drawing/2014/main" id="{00000000-0008-0000-0000-000043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1504950" y="3257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739591</xdr:colOff>
      <xdr:row>17</xdr:row>
      <xdr:rowOff>156883</xdr:rowOff>
    </xdr:from>
    <xdr:to>
      <xdr:col>9</xdr:col>
      <xdr:colOff>605121</xdr:colOff>
      <xdr:row>17</xdr:row>
      <xdr:rowOff>156883</xdr:rowOff>
    </xdr:to>
    <xdr:cxnSp macro="">
      <xdr:nvCxnSpPr>
        <xdr:cNvPr id="69" name="Straight Connector 68">
          <a:extLst>
            <a:ext uri="{FF2B5EF4-FFF2-40B4-BE49-F238E27FC236}">
              <a16:creationId xmlns:a16="http://schemas.microsoft.com/office/drawing/2014/main" id="{00000000-0008-0000-0000-000045000000}"/>
            </a:ext>
          </a:extLst>
        </xdr:cNvPr>
        <xdr:cNvCxnSpPr/>
      </xdr:nvCxnSpPr>
      <xdr:spPr>
        <a:xfrm>
          <a:off x="5143503" y="7160559"/>
          <a:ext cx="4202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280147</xdr:colOff>
      <xdr:row>3</xdr:row>
      <xdr:rowOff>280147</xdr:rowOff>
    </xdr:from>
    <xdr:to>
      <xdr:col>7</xdr:col>
      <xdr:colOff>168088</xdr:colOff>
      <xdr:row>3</xdr:row>
      <xdr:rowOff>280147</xdr:rowOff>
    </xdr:to>
    <xdr:cxnSp macro="">
      <xdr:nvCxnSpPr>
        <xdr:cNvPr id="70" name="Straight Connector 69">
          <a:extLst>
            <a:ext uri="{FF2B5EF4-FFF2-40B4-BE49-F238E27FC236}">
              <a16:creationId xmlns:a16="http://schemas.microsoft.com/office/drawing/2014/main" id="{00000000-0008-0000-0000-000046000000}"/>
            </a:ext>
          </a:extLst>
        </xdr:cNvPr>
        <xdr:cNvCxnSpPr/>
      </xdr:nvCxnSpPr>
      <xdr:spPr>
        <a:xfrm>
          <a:off x="5479676" y="1232647"/>
          <a:ext cx="19834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1209675</xdr:colOff>
      <xdr:row>11</xdr:row>
      <xdr:rowOff>0</xdr:rowOff>
    </xdr:from>
    <xdr:ext cx="0" cy="593612"/>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6" name="Text Box 2">
          <a:extLst>
            <a:ext uri="{FF2B5EF4-FFF2-40B4-BE49-F238E27FC236}">
              <a16:creationId xmlns:a16="http://schemas.microsoft.com/office/drawing/2014/main" id="{00000000-0008-0000-0100-000010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17" name="Text Box 2">
          <a:extLst>
            <a:ext uri="{FF2B5EF4-FFF2-40B4-BE49-F238E27FC236}">
              <a16:creationId xmlns:a16="http://schemas.microsoft.com/office/drawing/2014/main" id="{00000000-0008-0000-0100-000011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19" name="Text Box 2">
          <a:extLst>
            <a:ext uri="{FF2B5EF4-FFF2-40B4-BE49-F238E27FC236}">
              <a16:creationId xmlns:a16="http://schemas.microsoft.com/office/drawing/2014/main" id="{00000000-0008-0000-0100-000013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20" name="Text Box 2">
          <a:extLst>
            <a:ext uri="{FF2B5EF4-FFF2-40B4-BE49-F238E27FC236}">
              <a16:creationId xmlns:a16="http://schemas.microsoft.com/office/drawing/2014/main" id="{00000000-0008-0000-0100-000014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22" name="Text Box 2">
          <a:extLst>
            <a:ext uri="{FF2B5EF4-FFF2-40B4-BE49-F238E27FC236}">
              <a16:creationId xmlns:a16="http://schemas.microsoft.com/office/drawing/2014/main" id="{00000000-0008-0000-0100-000016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23" name="Text Box 2">
          <a:extLst>
            <a:ext uri="{FF2B5EF4-FFF2-40B4-BE49-F238E27FC236}">
              <a16:creationId xmlns:a16="http://schemas.microsoft.com/office/drawing/2014/main" id="{00000000-0008-0000-0100-000017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25" name="Text Box 2">
          <a:extLst>
            <a:ext uri="{FF2B5EF4-FFF2-40B4-BE49-F238E27FC236}">
              <a16:creationId xmlns:a16="http://schemas.microsoft.com/office/drawing/2014/main" id="{00000000-0008-0000-0100-000019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26" name="Text Box 2">
          <a:extLst>
            <a:ext uri="{FF2B5EF4-FFF2-40B4-BE49-F238E27FC236}">
              <a16:creationId xmlns:a16="http://schemas.microsoft.com/office/drawing/2014/main" id="{00000000-0008-0000-0100-00001A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28" name="Text Box 2">
          <a:extLst>
            <a:ext uri="{FF2B5EF4-FFF2-40B4-BE49-F238E27FC236}">
              <a16:creationId xmlns:a16="http://schemas.microsoft.com/office/drawing/2014/main" id="{00000000-0008-0000-0100-00001C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763361"/>
    <xdr:sp macro="" textlink="">
      <xdr:nvSpPr>
        <xdr:cNvPr id="29" name="Text Box 2">
          <a:extLst>
            <a:ext uri="{FF2B5EF4-FFF2-40B4-BE49-F238E27FC236}">
              <a16:creationId xmlns:a16="http://schemas.microsoft.com/office/drawing/2014/main" id="{00000000-0008-0000-0100-00001D000000}"/>
            </a:ext>
          </a:extLst>
        </xdr:cNvPr>
        <xdr:cNvSpPr txBox="1">
          <a:spLocks noChangeArrowheads="1"/>
        </xdr:cNvSpPr>
      </xdr:nvSpPr>
      <xdr:spPr bwMode="auto">
        <a:xfrm>
          <a:off x="1543050" y="44386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30" name="Text Box 2">
          <a:extLst>
            <a:ext uri="{FF2B5EF4-FFF2-40B4-BE49-F238E27FC236}">
              <a16:creationId xmlns:a16="http://schemas.microsoft.com/office/drawing/2014/main" id="{00000000-0008-0000-0100-00001E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2" name="Text Box 2">
          <a:extLst>
            <a:ext uri="{FF2B5EF4-FFF2-40B4-BE49-F238E27FC236}">
              <a16:creationId xmlns:a16="http://schemas.microsoft.com/office/drawing/2014/main" id="{00000000-0008-0000-0100-000020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3" name="Text Box 1">
          <a:extLst>
            <a:ext uri="{FF2B5EF4-FFF2-40B4-BE49-F238E27FC236}">
              <a16:creationId xmlns:a16="http://schemas.microsoft.com/office/drawing/2014/main" id="{00000000-0008-0000-0100-000021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4" name="Text Box 2">
          <a:extLst>
            <a:ext uri="{FF2B5EF4-FFF2-40B4-BE49-F238E27FC236}">
              <a16:creationId xmlns:a16="http://schemas.microsoft.com/office/drawing/2014/main" id="{00000000-0008-0000-0100-000022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35" name="Text Box 2">
          <a:extLst>
            <a:ext uri="{FF2B5EF4-FFF2-40B4-BE49-F238E27FC236}">
              <a16:creationId xmlns:a16="http://schemas.microsoft.com/office/drawing/2014/main" id="{00000000-0008-0000-0100-000023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7" name="Text Box 2">
          <a:extLst>
            <a:ext uri="{FF2B5EF4-FFF2-40B4-BE49-F238E27FC236}">
              <a16:creationId xmlns:a16="http://schemas.microsoft.com/office/drawing/2014/main" id="{00000000-0008-0000-0100-000025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38" name="Text Box 2">
          <a:extLst>
            <a:ext uri="{FF2B5EF4-FFF2-40B4-BE49-F238E27FC236}">
              <a16:creationId xmlns:a16="http://schemas.microsoft.com/office/drawing/2014/main" id="{00000000-0008-0000-0100-000026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0" name="Text Box 2">
          <a:extLst>
            <a:ext uri="{FF2B5EF4-FFF2-40B4-BE49-F238E27FC236}">
              <a16:creationId xmlns:a16="http://schemas.microsoft.com/office/drawing/2014/main" id="{00000000-0008-0000-0100-000028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41" name="Text Box 2">
          <a:extLst>
            <a:ext uri="{FF2B5EF4-FFF2-40B4-BE49-F238E27FC236}">
              <a16:creationId xmlns:a16="http://schemas.microsoft.com/office/drawing/2014/main" id="{00000000-0008-0000-0100-000029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3" name="Text Box 2">
          <a:extLst>
            <a:ext uri="{FF2B5EF4-FFF2-40B4-BE49-F238E27FC236}">
              <a16:creationId xmlns:a16="http://schemas.microsoft.com/office/drawing/2014/main" id="{00000000-0008-0000-0100-00002B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44" name="Text Box 2">
          <a:extLst>
            <a:ext uri="{FF2B5EF4-FFF2-40B4-BE49-F238E27FC236}">
              <a16:creationId xmlns:a16="http://schemas.microsoft.com/office/drawing/2014/main" id="{00000000-0008-0000-0100-00002C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6" name="Text Box 2">
          <a:extLst>
            <a:ext uri="{FF2B5EF4-FFF2-40B4-BE49-F238E27FC236}">
              <a16:creationId xmlns:a16="http://schemas.microsoft.com/office/drawing/2014/main" id="{00000000-0008-0000-0100-00002E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47" name="Text Box 2">
          <a:extLst>
            <a:ext uri="{FF2B5EF4-FFF2-40B4-BE49-F238E27FC236}">
              <a16:creationId xmlns:a16="http://schemas.microsoft.com/office/drawing/2014/main" id="{00000000-0008-0000-0100-00002F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49" name="Text Box 2">
          <a:extLst>
            <a:ext uri="{FF2B5EF4-FFF2-40B4-BE49-F238E27FC236}">
              <a16:creationId xmlns:a16="http://schemas.microsoft.com/office/drawing/2014/main" id="{00000000-0008-0000-0100-000031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50" name="Text Box 2">
          <a:extLst>
            <a:ext uri="{FF2B5EF4-FFF2-40B4-BE49-F238E27FC236}">
              <a16:creationId xmlns:a16="http://schemas.microsoft.com/office/drawing/2014/main" id="{00000000-0008-0000-0100-000032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52" name="Text Box 2">
          <a:extLst>
            <a:ext uri="{FF2B5EF4-FFF2-40B4-BE49-F238E27FC236}">
              <a16:creationId xmlns:a16="http://schemas.microsoft.com/office/drawing/2014/main" id="{00000000-0008-0000-0100-000034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53" name="Text Box 2">
          <a:extLst>
            <a:ext uri="{FF2B5EF4-FFF2-40B4-BE49-F238E27FC236}">
              <a16:creationId xmlns:a16="http://schemas.microsoft.com/office/drawing/2014/main" id="{00000000-0008-0000-0100-000035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55" name="Text Box 2">
          <a:extLst>
            <a:ext uri="{FF2B5EF4-FFF2-40B4-BE49-F238E27FC236}">
              <a16:creationId xmlns:a16="http://schemas.microsoft.com/office/drawing/2014/main" id="{00000000-0008-0000-0100-000037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56" name="Text Box 2">
          <a:extLst>
            <a:ext uri="{FF2B5EF4-FFF2-40B4-BE49-F238E27FC236}">
              <a16:creationId xmlns:a16="http://schemas.microsoft.com/office/drawing/2014/main" id="{00000000-0008-0000-0100-000038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58" name="Text Box 2">
          <a:extLst>
            <a:ext uri="{FF2B5EF4-FFF2-40B4-BE49-F238E27FC236}">
              <a16:creationId xmlns:a16="http://schemas.microsoft.com/office/drawing/2014/main" id="{00000000-0008-0000-0100-00003A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59" name="Text Box 2">
          <a:extLst>
            <a:ext uri="{FF2B5EF4-FFF2-40B4-BE49-F238E27FC236}">
              <a16:creationId xmlns:a16="http://schemas.microsoft.com/office/drawing/2014/main" id="{00000000-0008-0000-0100-00003B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61" name="Text Box 2">
          <a:extLst>
            <a:ext uri="{FF2B5EF4-FFF2-40B4-BE49-F238E27FC236}">
              <a16:creationId xmlns:a16="http://schemas.microsoft.com/office/drawing/2014/main" id="{00000000-0008-0000-0100-00003D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763361"/>
    <xdr:sp macro="" textlink="">
      <xdr:nvSpPr>
        <xdr:cNvPr id="62" name="Text Box 2">
          <a:extLst>
            <a:ext uri="{FF2B5EF4-FFF2-40B4-BE49-F238E27FC236}">
              <a16:creationId xmlns:a16="http://schemas.microsoft.com/office/drawing/2014/main" id="{00000000-0008-0000-0100-00003E000000}"/>
            </a:ext>
          </a:extLst>
        </xdr:cNvPr>
        <xdr:cNvSpPr txBox="1">
          <a:spLocks noChangeArrowheads="1"/>
        </xdr:cNvSpPr>
      </xdr:nvSpPr>
      <xdr:spPr bwMode="auto">
        <a:xfrm>
          <a:off x="1543050" y="44386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763361"/>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1543050" y="44386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763361"/>
    <xdr:sp macro="" textlink="">
      <xdr:nvSpPr>
        <xdr:cNvPr id="64" name="Text Box 2">
          <a:extLst>
            <a:ext uri="{FF2B5EF4-FFF2-40B4-BE49-F238E27FC236}">
              <a16:creationId xmlns:a16="http://schemas.microsoft.com/office/drawing/2014/main" id="{00000000-0008-0000-0100-000040000000}"/>
            </a:ext>
          </a:extLst>
        </xdr:cNvPr>
        <xdr:cNvSpPr txBox="1">
          <a:spLocks noChangeArrowheads="1"/>
        </xdr:cNvSpPr>
      </xdr:nvSpPr>
      <xdr:spPr bwMode="auto">
        <a:xfrm>
          <a:off x="1543050" y="44386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593612"/>
    <xdr:sp macro="" textlink="">
      <xdr:nvSpPr>
        <xdr:cNvPr id="65" name="Text Box 2">
          <a:extLst>
            <a:ext uri="{FF2B5EF4-FFF2-40B4-BE49-F238E27FC236}">
              <a16:creationId xmlns:a16="http://schemas.microsoft.com/office/drawing/2014/main" id="{00000000-0008-0000-0100-000041000000}"/>
            </a:ext>
          </a:extLst>
        </xdr:cNvPr>
        <xdr:cNvSpPr txBox="1">
          <a:spLocks noChangeArrowheads="1"/>
        </xdr:cNvSpPr>
      </xdr:nvSpPr>
      <xdr:spPr bwMode="auto">
        <a:xfrm>
          <a:off x="1543050" y="44386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11</xdr:row>
      <xdr:rowOff>0</xdr:rowOff>
    </xdr:from>
    <xdr:ext cx="0" cy="602116"/>
    <xdr:sp macro="" textlink="">
      <xdr:nvSpPr>
        <xdr:cNvPr id="67" name="Text Box 2">
          <a:extLst>
            <a:ext uri="{FF2B5EF4-FFF2-40B4-BE49-F238E27FC236}">
              <a16:creationId xmlns:a16="http://schemas.microsoft.com/office/drawing/2014/main" id="{00000000-0008-0000-0100-000043000000}"/>
            </a:ext>
          </a:extLst>
        </xdr:cNvPr>
        <xdr:cNvSpPr txBox="1">
          <a:spLocks noChangeArrowheads="1"/>
        </xdr:cNvSpPr>
      </xdr:nvSpPr>
      <xdr:spPr bwMode="auto">
        <a:xfrm>
          <a:off x="1543050" y="44386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113078</xdr:colOff>
      <xdr:row>17</xdr:row>
      <xdr:rowOff>25110</xdr:rowOff>
    </xdr:from>
    <xdr:to>
      <xdr:col>16</xdr:col>
      <xdr:colOff>403412</xdr:colOff>
      <xdr:row>17</xdr:row>
      <xdr:rowOff>25110</xdr:rowOff>
    </xdr:to>
    <xdr:cxnSp macro="">
      <xdr:nvCxnSpPr>
        <xdr:cNvPr id="68" name="Straight Connector 67">
          <a:extLst>
            <a:ext uri="{FF2B5EF4-FFF2-40B4-BE49-F238E27FC236}">
              <a16:creationId xmlns:a16="http://schemas.microsoft.com/office/drawing/2014/main" id="{00000000-0008-0000-0100-000044000000}"/>
            </a:ext>
          </a:extLst>
        </xdr:cNvPr>
        <xdr:cNvCxnSpPr/>
      </xdr:nvCxnSpPr>
      <xdr:spPr>
        <a:xfrm>
          <a:off x="7183990" y="7981286"/>
          <a:ext cx="58708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724379</xdr:colOff>
      <xdr:row>4</xdr:row>
      <xdr:rowOff>40824</xdr:rowOff>
    </xdr:from>
    <xdr:to>
      <xdr:col>13</xdr:col>
      <xdr:colOff>330573</xdr:colOff>
      <xdr:row>4</xdr:row>
      <xdr:rowOff>40824</xdr:rowOff>
    </xdr:to>
    <xdr:cxnSp macro="">
      <xdr:nvCxnSpPr>
        <xdr:cNvPr id="69" name="Straight Connector 68">
          <a:extLst>
            <a:ext uri="{FF2B5EF4-FFF2-40B4-BE49-F238E27FC236}">
              <a16:creationId xmlns:a16="http://schemas.microsoft.com/office/drawing/2014/main" id="{00000000-0008-0000-0100-000045000000}"/>
            </a:ext>
          </a:extLst>
        </xdr:cNvPr>
        <xdr:cNvCxnSpPr/>
      </xdr:nvCxnSpPr>
      <xdr:spPr>
        <a:xfrm>
          <a:off x="9240850" y="1430353"/>
          <a:ext cx="16344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1209675</xdr:colOff>
      <xdr:row>10</xdr:row>
      <xdr:rowOff>0</xdr:rowOff>
    </xdr:from>
    <xdr:ext cx="0" cy="602116"/>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 name="Text Box 1">
          <a:extLst>
            <a:ext uri="{FF2B5EF4-FFF2-40B4-BE49-F238E27FC236}">
              <a16:creationId xmlns:a16="http://schemas.microsoft.com/office/drawing/2014/main" id="{00000000-0008-0000-0200-000005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 name="Text Box 2">
          <a:extLst>
            <a:ext uri="{FF2B5EF4-FFF2-40B4-BE49-F238E27FC236}">
              <a16:creationId xmlns:a16="http://schemas.microsoft.com/office/drawing/2014/main" id="{00000000-0008-0000-0200-000006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8" name="Text Box 1">
          <a:extLst>
            <a:ext uri="{FF2B5EF4-FFF2-40B4-BE49-F238E27FC236}">
              <a16:creationId xmlns:a16="http://schemas.microsoft.com/office/drawing/2014/main" id="{00000000-0008-0000-0200-000008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0" name="Text Box 2">
          <a:extLst>
            <a:ext uri="{FF2B5EF4-FFF2-40B4-BE49-F238E27FC236}">
              <a16:creationId xmlns:a16="http://schemas.microsoft.com/office/drawing/2014/main" id="{00000000-0008-0000-0200-00000A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1" name="Text Box 1">
          <a:extLst>
            <a:ext uri="{FF2B5EF4-FFF2-40B4-BE49-F238E27FC236}">
              <a16:creationId xmlns:a16="http://schemas.microsoft.com/office/drawing/2014/main" id="{00000000-0008-0000-0200-00000B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2" name="Text Box 2">
          <a:extLst>
            <a:ext uri="{FF2B5EF4-FFF2-40B4-BE49-F238E27FC236}">
              <a16:creationId xmlns:a16="http://schemas.microsoft.com/office/drawing/2014/main" id="{00000000-0008-0000-0200-00000C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4" name="Text Box 1">
          <a:extLst>
            <a:ext uri="{FF2B5EF4-FFF2-40B4-BE49-F238E27FC236}">
              <a16:creationId xmlns:a16="http://schemas.microsoft.com/office/drawing/2014/main" id="{00000000-0008-0000-0200-00000E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5" name="Text Box 2">
          <a:extLst>
            <a:ext uri="{FF2B5EF4-FFF2-40B4-BE49-F238E27FC236}">
              <a16:creationId xmlns:a16="http://schemas.microsoft.com/office/drawing/2014/main" id="{00000000-0008-0000-0200-00000F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6" name="Text Box 2">
          <a:extLst>
            <a:ext uri="{FF2B5EF4-FFF2-40B4-BE49-F238E27FC236}">
              <a16:creationId xmlns:a16="http://schemas.microsoft.com/office/drawing/2014/main" id="{00000000-0008-0000-0200-000010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7" name="Text Box 1">
          <a:extLst>
            <a:ext uri="{FF2B5EF4-FFF2-40B4-BE49-F238E27FC236}">
              <a16:creationId xmlns:a16="http://schemas.microsoft.com/office/drawing/2014/main" id="{00000000-0008-0000-0200-000011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8" name="Text Box 2">
          <a:extLst>
            <a:ext uri="{FF2B5EF4-FFF2-40B4-BE49-F238E27FC236}">
              <a16:creationId xmlns:a16="http://schemas.microsoft.com/office/drawing/2014/main" id="{00000000-0008-0000-0200-000012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9" name="Text Box 2">
          <a:extLst>
            <a:ext uri="{FF2B5EF4-FFF2-40B4-BE49-F238E27FC236}">
              <a16:creationId xmlns:a16="http://schemas.microsoft.com/office/drawing/2014/main" id="{00000000-0008-0000-0200-000013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0" name="Text Box 1">
          <a:extLst>
            <a:ext uri="{FF2B5EF4-FFF2-40B4-BE49-F238E27FC236}">
              <a16:creationId xmlns:a16="http://schemas.microsoft.com/office/drawing/2014/main" id="{00000000-0008-0000-0200-000014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1" name="Text Box 2">
          <a:extLst>
            <a:ext uri="{FF2B5EF4-FFF2-40B4-BE49-F238E27FC236}">
              <a16:creationId xmlns:a16="http://schemas.microsoft.com/office/drawing/2014/main" id="{00000000-0008-0000-0200-000015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2" name="Text Box 2">
          <a:extLst>
            <a:ext uri="{FF2B5EF4-FFF2-40B4-BE49-F238E27FC236}">
              <a16:creationId xmlns:a16="http://schemas.microsoft.com/office/drawing/2014/main" id="{00000000-0008-0000-0200-000016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3" name="Text Box 1">
          <a:extLst>
            <a:ext uri="{FF2B5EF4-FFF2-40B4-BE49-F238E27FC236}">
              <a16:creationId xmlns:a16="http://schemas.microsoft.com/office/drawing/2014/main" id="{00000000-0008-0000-0200-000017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4" name="Text Box 2">
          <a:extLst>
            <a:ext uri="{FF2B5EF4-FFF2-40B4-BE49-F238E27FC236}">
              <a16:creationId xmlns:a16="http://schemas.microsoft.com/office/drawing/2014/main" id="{00000000-0008-0000-0200-000018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5" name="Text Box 2">
          <a:extLst>
            <a:ext uri="{FF2B5EF4-FFF2-40B4-BE49-F238E27FC236}">
              <a16:creationId xmlns:a16="http://schemas.microsoft.com/office/drawing/2014/main" id="{00000000-0008-0000-0200-000019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6" name="Text Box 1">
          <a:extLst>
            <a:ext uri="{FF2B5EF4-FFF2-40B4-BE49-F238E27FC236}">
              <a16:creationId xmlns:a16="http://schemas.microsoft.com/office/drawing/2014/main" id="{00000000-0008-0000-0200-00001A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7" name="Text Box 2">
          <a:extLst>
            <a:ext uri="{FF2B5EF4-FFF2-40B4-BE49-F238E27FC236}">
              <a16:creationId xmlns:a16="http://schemas.microsoft.com/office/drawing/2014/main" id="{00000000-0008-0000-0200-00001B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28" name="Text Box 1">
          <a:extLst>
            <a:ext uri="{FF2B5EF4-FFF2-40B4-BE49-F238E27FC236}">
              <a16:creationId xmlns:a16="http://schemas.microsoft.com/office/drawing/2014/main" id="{00000000-0008-0000-0200-00001C000000}"/>
            </a:ext>
          </a:extLst>
        </xdr:cNvPr>
        <xdr:cNvSpPr txBox="1">
          <a:spLocks noChangeArrowheads="1"/>
        </xdr:cNvSpPr>
      </xdr:nvSpPr>
      <xdr:spPr bwMode="auto">
        <a:xfrm>
          <a:off x="1466850" y="35909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29" name="Text Box 2">
          <a:extLst>
            <a:ext uri="{FF2B5EF4-FFF2-40B4-BE49-F238E27FC236}">
              <a16:creationId xmlns:a16="http://schemas.microsoft.com/office/drawing/2014/main" id="{00000000-0008-0000-0200-00001D000000}"/>
            </a:ext>
          </a:extLst>
        </xdr:cNvPr>
        <xdr:cNvSpPr txBox="1">
          <a:spLocks noChangeArrowheads="1"/>
        </xdr:cNvSpPr>
      </xdr:nvSpPr>
      <xdr:spPr bwMode="auto">
        <a:xfrm>
          <a:off x="1466850" y="35909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0" name="Text Box 2">
          <a:extLst>
            <a:ext uri="{FF2B5EF4-FFF2-40B4-BE49-F238E27FC236}">
              <a16:creationId xmlns:a16="http://schemas.microsoft.com/office/drawing/2014/main" id="{00000000-0008-0000-0200-00001E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1" name="Text Box 1">
          <a:extLst>
            <a:ext uri="{FF2B5EF4-FFF2-40B4-BE49-F238E27FC236}">
              <a16:creationId xmlns:a16="http://schemas.microsoft.com/office/drawing/2014/main" id="{00000000-0008-0000-0200-00001F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2" name="Text Box 2">
          <a:extLst>
            <a:ext uri="{FF2B5EF4-FFF2-40B4-BE49-F238E27FC236}">
              <a16:creationId xmlns:a16="http://schemas.microsoft.com/office/drawing/2014/main" id="{00000000-0008-0000-0200-000020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5" name="Text Box 2">
          <a:extLst>
            <a:ext uri="{FF2B5EF4-FFF2-40B4-BE49-F238E27FC236}">
              <a16:creationId xmlns:a16="http://schemas.microsoft.com/office/drawing/2014/main" id="{00000000-0008-0000-0200-000023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6" name="Text Box 1">
          <a:extLst>
            <a:ext uri="{FF2B5EF4-FFF2-40B4-BE49-F238E27FC236}">
              <a16:creationId xmlns:a16="http://schemas.microsoft.com/office/drawing/2014/main" id="{00000000-0008-0000-0200-000024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7" name="Text Box 2">
          <a:extLst>
            <a:ext uri="{FF2B5EF4-FFF2-40B4-BE49-F238E27FC236}">
              <a16:creationId xmlns:a16="http://schemas.microsoft.com/office/drawing/2014/main" id="{00000000-0008-0000-0200-000025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8" name="Text Box 2">
          <a:extLst>
            <a:ext uri="{FF2B5EF4-FFF2-40B4-BE49-F238E27FC236}">
              <a16:creationId xmlns:a16="http://schemas.microsoft.com/office/drawing/2014/main" id="{00000000-0008-0000-0200-000026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9" name="Text Box 1">
          <a:extLst>
            <a:ext uri="{FF2B5EF4-FFF2-40B4-BE49-F238E27FC236}">
              <a16:creationId xmlns:a16="http://schemas.microsoft.com/office/drawing/2014/main" id="{00000000-0008-0000-0200-000027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0" name="Text Box 2">
          <a:extLst>
            <a:ext uri="{FF2B5EF4-FFF2-40B4-BE49-F238E27FC236}">
              <a16:creationId xmlns:a16="http://schemas.microsoft.com/office/drawing/2014/main" id="{00000000-0008-0000-0200-000028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1" name="Text Box 2">
          <a:extLst>
            <a:ext uri="{FF2B5EF4-FFF2-40B4-BE49-F238E27FC236}">
              <a16:creationId xmlns:a16="http://schemas.microsoft.com/office/drawing/2014/main" id="{00000000-0008-0000-0200-000029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2" name="Text Box 1">
          <a:extLst>
            <a:ext uri="{FF2B5EF4-FFF2-40B4-BE49-F238E27FC236}">
              <a16:creationId xmlns:a16="http://schemas.microsoft.com/office/drawing/2014/main" id="{00000000-0008-0000-0200-00002A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3" name="Text Box 2">
          <a:extLst>
            <a:ext uri="{FF2B5EF4-FFF2-40B4-BE49-F238E27FC236}">
              <a16:creationId xmlns:a16="http://schemas.microsoft.com/office/drawing/2014/main" id="{00000000-0008-0000-0200-00002B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4" name="Text Box 2">
          <a:extLst>
            <a:ext uri="{FF2B5EF4-FFF2-40B4-BE49-F238E27FC236}">
              <a16:creationId xmlns:a16="http://schemas.microsoft.com/office/drawing/2014/main" id="{00000000-0008-0000-0200-00002C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5" name="Text Box 1">
          <a:extLst>
            <a:ext uri="{FF2B5EF4-FFF2-40B4-BE49-F238E27FC236}">
              <a16:creationId xmlns:a16="http://schemas.microsoft.com/office/drawing/2014/main" id="{00000000-0008-0000-0200-00002D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6" name="Text Box 2">
          <a:extLst>
            <a:ext uri="{FF2B5EF4-FFF2-40B4-BE49-F238E27FC236}">
              <a16:creationId xmlns:a16="http://schemas.microsoft.com/office/drawing/2014/main" id="{00000000-0008-0000-0200-00002E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7" name="Text Box 2">
          <a:extLst>
            <a:ext uri="{FF2B5EF4-FFF2-40B4-BE49-F238E27FC236}">
              <a16:creationId xmlns:a16="http://schemas.microsoft.com/office/drawing/2014/main" id="{00000000-0008-0000-0200-00002F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8" name="Text Box 1">
          <a:extLst>
            <a:ext uri="{FF2B5EF4-FFF2-40B4-BE49-F238E27FC236}">
              <a16:creationId xmlns:a16="http://schemas.microsoft.com/office/drawing/2014/main" id="{00000000-0008-0000-0200-000030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9" name="Text Box 2">
          <a:extLst>
            <a:ext uri="{FF2B5EF4-FFF2-40B4-BE49-F238E27FC236}">
              <a16:creationId xmlns:a16="http://schemas.microsoft.com/office/drawing/2014/main" id="{00000000-0008-0000-0200-000031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0" name="Text Box 2">
          <a:extLst>
            <a:ext uri="{FF2B5EF4-FFF2-40B4-BE49-F238E27FC236}">
              <a16:creationId xmlns:a16="http://schemas.microsoft.com/office/drawing/2014/main" id="{00000000-0008-0000-0200-000032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1" name="Text Box 1">
          <a:extLst>
            <a:ext uri="{FF2B5EF4-FFF2-40B4-BE49-F238E27FC236}">
              <a16:creationId xmlns:a16="http://schemas.microsoft.com/office/drawing/2014/main" id="{00000000-0008-0000-0200-000033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2" name="Text Box 2">
          <a:extLst>
            <a:ext uri="{FF2B5EF4-FFF2-40B4-BE49-F238E27FC236}">
              <a16:creationId xmlns:a16="http://schemas.microsoft.com/office/drawing/2014/main" id="{00000000-0008-0000-0200-000034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3" name="Text Box 2">
          <a:extLst>
            <a:ext uri="{FF2B5EF4-FFF2-40B4-BE49-F238E27FC236}">
              <a16:creationId xmlns:a16="http://schemas.microsoft.com/office/drawing/2014/main" id="{00000000-0008-0000-0200-000035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4" name="Text Box 1">
          <a:extLst>
            <a:ext uri="{FF2B5EF4-FFF2-40B4-BE49-F238E27FC236}">
              <a16:creationId xmlns:a16="http://schemas.microsoft.com/office/drawing/2014/main" id="{00000000-0008-0000-0200-000036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5" name="Text Box 2">
          <a:extLst>
            <a:ext uri="{FF2B5EF4-FFF2-40B4-BE49-F238E27FC236}">
              <a16:creationId xmlns:a16="http://schemas.microsoft.com/office/drawing/2014/main" id="{00000000-0008-0000-0200-000037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6" name="Text Box 2">
          <a:extLst>
            <a:ext uri="{FF2B5EF4-FFF2-40B4-BE49-F238E27FC236}">
              <a16:creationId xmlns:a16="http://schemas.microsoft.com/office/drawing/2014/main" id="{00000000-0008-0000-0200-000038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7" name="Text Box 1">
          <a:extLst>
            <a:ext uri="{FF2B5EF4-FFF2-40B4-BE49-F238E27FC236}">
              <a16:creationId xmlns:a16="http://schemas.microsoft.com/office/drawing/2014/main" id="{00000000-0008-0000-0200-000039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8" name="Text Box 2">
          <a:extLst>
            <a:ext uri="{FF2B5EF4-FFF2-40B4-BE49-F238E27FC236}">
              <a16:creationId xmlns:a16="http://schemas.microsoft.com/office/drawing/2014/main" id="{00000000-0008-0000-0200-00003A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9" name="Text Box 2">
          <a:extLst>
            <a:ext uri="{FF2B5EF4-FFF2-40B4-BE49-F238E27FC236}">
              <a16:creationId xmlns:a16="http://schemas.microsoft.com/office/drawing/2014/main" id="{00000000-0008-0000-0200-00003B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0" name="Text Box 1">
          <a:extLst>
            <a:ext uri="{FF2B5EF4-FFF2-40B4-BE49-F238E27FC236}">
              <a16:creationId xmlns:a16="http://schemas.microsoft.com/office/drawing/2014/main" id="{00000000-0008-0000-0200-00003C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1" name="Text Box 2">
          <a:extLst>
            <a:ext uri="{FF2B5EF4-FFF2-40B4-BE49-F238E27FC236}">
              <a16:creationId xmlns:a16="http://schemas.microsoft.com/office/drawing/2014/main" id="{00000000-0008-0000-0200-00003D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2" name="Text Box 2">
          <a:extLst>
            <a:ext uri="{FF2B5EF4-FFF2-40B4-BE49-F238E27FC236}">
              <a16:creationId xmlns:a16="http://schemas.microsoft.com/office/drawing/2014/main" id="{00000000-0008-0000-0200-00003E000000}"/>
            </a:ext>
          </a:extLst>
        </xdr:cNvPr>
        <xdr:cNvSpPr txBox="1">
          <a:spLocks noChangeArrowheads="1"/>
        </xdr:cNvSpPr>
      </xdr:nvSpPr>
      <xdr:spPr bwMode="auto">
        <a:xfrm>
          <a:off x="1466850" y="35909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3" name="Text Box 1">
          <a:extLst>
            <a:ext uri="{FF2B5EF4-FFF2-40B4-BE49-F238E27FC236}">
              <a16:creationId xmlns:a16="http://schemas.microsoft.com/office/drawing/2014/main" id="{00000000-0008-0000-0200-00003F000000}"/>
            </a:ext>
          </a:extLst>
        </xdr:cNvPr>
        <xdr:cNvSpPr txBox="1">
          <a:spLocks noChangeArrowheads="1"/>
        </xdr:cNvSpPr>
      </xdr:nvSpPr>
      <xdr:spPr bwMode="auto">
        <a:xfrm>
          <a:off x="1466850" y="35909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4" name="Text Box 2">
          <a:extLst>
            <a:ext uri="{FF2B5EF4-FFF2-40B4-BE49-F238E27FC236}">
              <a16:creationId xmlns:a16="http://schemas.microsoft.com/office/drawing/2014/main" id="{00000000-0008-0000-0200-000040000000}"/>
            </a:ext>
          </a:extLst>
        </xdr:cNvPr>
        <xdr:cNvSpPr txBox="1">
          <a:spLocks noChangeArrowheads="1"/>
        </xdr:cNvSpPr>
      </xdr:nvSpPr>
      <xdr:spPr bwMode="auto">
        <a:xfrm>
          <a:off x="1466850" y="35909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1466850" y="35909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6" name="Text Box 1">
          <a:extLst>
            <a:ext uri="{FF2B5EF4-FFF2-40B4-BE49-F238E27FC236}">
              <a16:creationId xmlns:a16="http://schemas.microsoft.com/office/drawing/2014/main" id="{00000000-0008-0000-0200-000042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7" name="Text Box 2">
          <a:extLst>
            <a:ext uri="{FF2B5EF4-FFF2-40B4-BE49-F238E27FC236}">
              <a16:creationId xmlns:a16="http://schemas.microsoft.com/office/drawing/2014/main" id="{00000000-0008-0000-0200-000043000000}"/>
            </a:ext>
          </a:extLst>
        </xdr:cNvPr>
        <xdr:cNvSpPr txBox="1">
          <a:spLocks noChangeArrowheads="1"/>
        </xdr:cNvSpPr>
      </xdr:nvSpPr>
      <xdr:spPr bwMode="auto">
        <a:xfrm>
          <a:off x="1466850" y="35909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68" name="Text Box 2">
          <a:extLst>
            <a:ext uri="{FF2B5EF4-FFF2-40B4-BE49-F238E27FC236}">
              <a16:creationId xmlns:a16="http://schemas.microsoft.com/office/drawing/2014/main" id="{00000000-0008-0000-0200-000044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69" name="Text Box 1">
          <a:extLst>
            <a:ext uri="{FF2B5EF4-FFF2-40B4-BE49-F238E27FC236}">
              <a16:creationId xmlns:a16="http://schemas.microsoft.com/office/drawing/2014/main" id="{00000000-0008-0000-0200-000045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0" name="Text Box 2">
          <a:extLst>
            <a:ext uri="{FF2B5EF4-FFF2-40B4-BE49-F238E27FC236}">
              <a16:creationId xmlns:a16="http://schemas.microsoft.com/office/drawing/2014/main" id="{00000000-0008-0000-0200-000046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71" name="Text Box 2">
          <a:extLst>
            <a:ext uri="{FF2B5EF4-FFF2-40B4-BE49-F238E27FC236}">
              <a16:creationId xmlns:a16="http://schemas.microsoft.com/office/drawing/2014/main" id="{00000000-0008-0000-0200-000047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2" name="Text Box 1">
          <a:extLst>
            <a:ext uri="{FF2B5EF4-FFF2-40B4-BE49-F238E27FC236}">
              <a16:creationId xmlns:a16="http://schemas.microsoft.com/office/drawing/2014/main" id="{00000000-0008-0000-0200-000048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3" name="Text Box 2">
          <a:extLst>
            <a:ext uri="{FF2B5EF4-FFF2-40B4-BE49-F238E27FC236}">
              <a16:creationId xmlns:a16="http://schemas.microsoft.com/office/drawing/2014/main" id="{00000000-0008-0000-0200-000049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74" name="Text Box 2">
          <a:extLst>
            <a:ext uri="{FF2B5EF4-FFF2-40B4-BE49-F238E27FC236}">
              <a16:creationId xmlns:a16="http://schemas.microsoft.com/office/drawing/2014/main" id="{00000000-0008-0000-0200-00004A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5" name="Text Box 1">
          <a:extLst>
            <a:ext uri="{FF2B5EF4-FFF2-40B4-BE49-F238E27FC236}">
              <a16:creationId xmlns:a16="http://schemas.microsoft.com/office/drawing/2014/main" id="{00000000-0008-0000-0200-00004B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6" name="Text Box 2">
          <a:extLst>
            <a:ext uri="{FF2B5EF4-FFF2-40B4-BE49-F238E27FC236}">
              <a16:creationId xmlns:a16="http://schemas.microsoft.com/office/drawing/2014/main" id="{00000000-0008-0000-0200-00004C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77" name="Text Box 2">
          <a:extLst>
            <a:ext uri="{FF2B5EF4-FFF2-40B4-BE49-F238E27FC236}">
              <a16:creationId xmlns:a16="http://schemas.microsoft.com/office/drawing/2014/main" id="{00000000-0008-0000-0200-00004D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8" name="Text Box 1">
          <a:extLst>
            <a:ext uri="{FF2B5EF4-FFF2-40B4-BE49-F238E27FC236}">
              <a16:creationId xmlns:a16="http://schemas.microsoft.com/office/drawing/2014/main" id="{00000000-0008-0000-0200-00004E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79" name="Text Box 2">
          <a:extLst>
            <a:ext uri="{FF2B5EF4-FFF2-40B4-BE49-F238E27FC236}">
              <a16:creationId xmlns:a16="http://schemas.microsoft.com/office/drawing/2014/main" id="{00000000-0008-0000-0200-00004F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80" name="Text Box 2">
          <a:extLst>
            <a:ext uri="{FF2B5EF4-FFF2-40B4-BE49-F238E27FC236}">
              <a16:creationId xmlns:a16="http://schemas.microsoft.com/office/drawing/2014/main" id="{00000000-0008-0000-0200-000050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81" name="Text Box 1">
          <a:extLst>
            <a:ext uri="{FF2B5EF4-FFF2-40B4-BE49-F238E27FC236}">
              <a16:creationId xmlns:a16="http://schemas.microsoft.com/office/drawing/2014/main" id="{00000000-0008-0000-0200-000051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82" name="Text Box 2">
          <a:extLst>
            <a:ext uri="{FF2B5EF4-FFF2-40B4-BE49-F238E27FC236}">
              <a16:creationId xmlns:a16="http://schemas.microsoft.com/office/drawing/2014/main" id="{00000000-0008-0000-0200-000052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83" name="Text Box 2">
          <a:extLst>
            <a:ext uri="{FF2B5EF4-FFF2-40B4-BE49-F238E27FC236}">
              <a16:creationId xmlns:a16="http://schemas.microsoft.com/office/drawing/2014/main" id="{00000000-0008-0000-0200-000053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84" name="Text Box 1">
          <a:extLst>
            <a:ext uri="{FF2B5EF4-FFF2-40B4-BE49-F238E27FC236}">
              <a16:creationId xmlns:a16="http://schemas.microsoft.com/office/drawing/2014/main" id="{00000000-0008-0000-0200-000054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85" name="Text Box 2">
          <a:extLst>
            <a:ext uri="{FF2B5EF4-FFF2-40B4-BE49-F238E27FC236}">
              <a16:creationId xmlns:a16="http://schemas.microsoft.com/office/drawing/2014/main" id="{00000000-0008-0000-0200-000055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86" name="Text Box 2">
          <a:extLst>
            <a:ext uri="{FF2B5EF4-FFF2-40B4-BE49-F238E27FC236}">
              <a16:creationId xmlns:a16="http://schemas.microsoft.com/office/drawing/2014/main" id="{00000000-0008-0000-0200-000056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87" name="Text Box 1">
          <a:extLst>
            <a:ext uri="{FF2B5EF4-FFF2-40B4-BE49-F238E27FC236}">
              <a16:creationId xmlns:a16="http://schemas.microsoft.com/office/drawing/2014/main" id="{00000000-0008-0000-0200-000057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88" name="Text Box 2">
          <a:extLst>
            <a:ext uri="{FF2B5EF4-FFF2-40B4-BE49-F238E27FC236}">
              <a16:creationId xmlns:a16="http://schemas.microsoft.com/office/drawing/2014/main" id="{00000000-0008-0000-0200-000058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89" name="Text Box 2">
          <a:extLst>
            <a:ext uri="{FF2B5EF4-FFF2-40B4-BE49-F238E27FC236}">
              <a16:creationId xmlns:a16="http://schemas.microsoft.com/office/drawing/2014/main" id="{00000000-0008-0000-0200-000059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90" name="Text Box 1">
          <a:extLst>
            <a:ext uri="{FF2B5EF4-FFF2-40B4-BE49-F238E27FC236}">
              <a16:creationId xmlns:a16="http://schemas.microsoft.com/office/drawing/2014/main" id="{00000000-0008-0000-0200-00005A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91" name="Text Box 2">
          <a:extLst>
            <a:ext uri="{FF2B5EF4-FFF2-40B4-BE49-F238E27FC236}">
              <a16:creationId xmlns:a16="http://schemas.microsoft.com/office/drawing/2014/main" id="{00000000-0008-0000-0200-00005B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92" name="Text Box 2">
          <a:extLst>
            <a:ext uri="{FF2B5EF4-FFF2-40B4-BE49-F238E27FC236}">
              <a16:creationId xmlns:a16="http://schemas.microsoft.com/office/drawing/2014/main" id="{00000000-0008-0000-0200-00005C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93" name="Text Box 1">
          <a:extLst>
            <a:ext uri="{FF2B5EF4-FFF2-40B4-BE49-F238E27FC236}">
              <a16:creationId xmlns:a16="http://schemas.microsoft.com/office/drawing/2014/main" id="{00000000-0008-0000-0200-00005D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94" name="Text Box 2">
          <a:extLst>
            <a:ext uri="{FF2B5EF4-FFF2-40B4-BE49-F238E27FC236}">
              <a16:creationId xmlns:a16="http://schemas.microsoft.com/office/drawing/2014/main" id="{00000000-0008-0000-0200-00005E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95" name="Text Box 2">
          <a:extLst>
            <a:ext uri="{FF2B5EF4-FFF2-40B4-BE49-F238E27FC236}">
              <a16:creationId xmlns:a16="http://schemas.microsoft.com/office/drawing/2014/main" id="{00000000-0008-0000-0200-00005F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96" name="Text Box 1">
          <a:extLst>
            <a:ext uri="{FF2B5EF4-FFF2-40B4-BE49-F238E27FC236}">
              <a16:creationId xmlns:a16="http://schemas.microsoft.com/office/drawing/2014/main" id="{00000000-0008-0000-0200-000060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97" name="Text Box 2">
          <a:extLst>
            <a:ext uri="{FF2B5EF4-FFF2-40B4-BE49-F238E27FC236}">
              <a16:creationId xmlns:a16="http://schemas.microsoft.com/office/drawing/2014/main" id="{00000000-0008-0000-0200-000061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98" name="Text Box 1">
          <a:extLst>
            <a:ext uri="{FF2B5EF4-FFF2-40B4-BE49-F238E27FC236}">
              <a16:creationId xmlns:a16="http://schemas.microsoft.com/office/drawing/2014/main" id="{00000000-0008-0000-0200-00006200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99" name="Text Box 2">
          <a:extLst>
            <a:ext uri="{FF2B5EF4-FFF2-40B4-BE49-F238E27FC236}">
              <a16:creationId xmlns:a16="http://schemas.microsoft.com/office/drawing/2014/main" id="{00000000-0008-0000-0200-00006300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100" name="Text Box 2">
          <a:extLst>
            <a:ext uri="{FF2B5EF4-FFF2-40B4-BE49-F238E27FC236}">
              <a16:creationId xmlns:a16="http://schemas.microsoft.com/office/drawing/2014/main" id="{00000000-0008-0000-0200-00006400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101" name="Text Box 1">
          <a:extLst>
            <a:ext uri="{FF2B5EF4-FFF2-40B4-BE49-F238E27FC236}">
              <a16:creationId xmlns:a16="http://schemas.microsoft.com/office/drawing/2014/main" id="{00000000-0008-0000-0200-000065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102" name="Text Box 2">
          <a:extLst>
            <a:ext uri="{FF2B5EF4-FFF2-40B4-BE49-F238E27FC236}">
              <a16:creationId xmlns:a16="http://schemas.microsoft.com/office/drawing/2014/main" id="{00000000-0008-0000-0200-00006600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03" name="Text Box 2">
          <a:extLst>
            <a:ext uri="{FF2B5EF4-FFF2-40B4-BE49-F238E27FC236}">
              <a16:creationId xmlns:a16="http://schemas.microsoft.com/office/drawing/2014/main" id="{00000000-0008-0000-0200-000067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04" name="Text Box 1">
          <a:extLst>
            <a:ext uri="{FF2B5EF4-FFF2-40B4-BE49-F238E27FC236}">
              <a16:creationId xmlns:a16="http://schemas.microsoft.com/office/drawing/2014/main" id="{00000000-0008-0000-0200-000068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05" name="Text Box 2">
          <a:extLst>
            <a:ext uri="{FF2B5EF4-FFF2-40B4-BE49-F238E27FC236}">
              <a16:creationId xmlns:a16="http://schemas.microsoft.com/office/drawing/2014/main" id="{00000000-0008-0000-0200-000069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06" name="Text Box 2">
          <a:extLst>
            <a:ext uri="{FF2B5EF4-FFF2-40B4-BE49-F238E27FC236}">
              <a16:creationId xmlns:a16="http://schemas.microsoft.com/office/drawing/2014/main" id="{00000000-0008-0000-0200-00006A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07" name="Text Box 1">
          <a:extLst>
            <a:ext uri="{FF2B5EF4-FFF2-40B4-BE49-F238E27FC236}">
              <a16:creationId xmlns:a16="http://schemas.microsoft.com/office/drawing/2014/main" id="{00000000-0008-0000-0200-00006B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08" name="Text Box 2">
          <a:extLst>
            <a:ext uri="{FF2B5EF4-FFF2-40B4-BE49-F238E27FC236}">
              <a16:creationId xmlns:a16="http://schemas.microsoft.com/office/drawing/2014/main" id="{00000000-0008-0000-0200-00006C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09" name="Text Box 2">
          <a:extLst>
            <a:ext uri="{FF2B5EF4-FFF2-40B4-BE49-F238E27FC236}">
              <a16:creationId xmlns:a16="http://schemas.microsoft.com/office/drawing/2014/main" id="{00000000-0008-0000-0200-00006D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0" name="Text Box 1">
          <a:extLst>
            <a:ext uri="{FF2B5EF4-FFF2-40B4-BE49-F238E27FC236}">
              <a16:creationId xmlns:a16="http://schemas.microsoft.com/office/drawing/2014/main" id="{00000000-0008-0000-0200-00006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1" name="Text Box 2">
          <a:extLst>
            <a:ext uri="{FF2B5EF4-FFF2-40B4-BE49-F238E27FC236}">
              <a16:creationId xmlns:a16="http://schemas.microsoft.com/office/drawing/2014/main" id="{00000000-0008-0000-0200-00006F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12" name="Text Box 2">
          <a:extLst>
            <a:ext uri="{FF2B5EF4-FFF2-40B4-BE49-F238E27FC236}">
              <a16:creationId xmlns:a16="http://schemas.microsoft.com/office/drawing/2014/main" id="{00000000-0008-0000-0200-000070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3" name="Text Box 1">
          <a:extLst>
            <a:ext uri="{FF2B5EF4-FFF2-40B4-BE49-F238E27FC236}">
              <a16:creationId xmlns:a16="http://schemas.microsoft.com/office/drawing/2014/main" id="{00000000-0008-0000-0200-00007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4" name="Text Box 2">
          <a:extLst>
            <a:ext uri="{FF2B5EF4-FFF2-40B4-BE49-F238E27FC236}">
              <a16:creationId xmlns:a16="http://schemas.microsoft.com/office/drawing/2014/main" id="{00000000-0008-0000-0200-000072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15" name="Text Box 2">
          <a:extLst>
            <a:ext uri="{FF2B5EF4-FFF2-40B4-BE49-F238E27FC236}">
              <a16:creationId xmlns:a16="http://schemas.microsoft.com/office/drawing/2014/main" id="{00000000-0008-0000-0200-000073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6" name="Text Box 1">
          <a:extLst>
            <a:ext uri="{FF2B5EF4-FFF2-40B4-BE49-F238E27FC236}">
              <a16:creationId xmlns:a16="http://schemas.microsoft.com/office/drawing/2014/main" id="{00000000-0008-0000-0200-00007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7" name="Text Box 2">
          <a:extLst>
            <a:ext uri="{FF2B5EF4-FFF2-40B4-BE49-F238E27FC236}">
              <a16:creationId xmlns:a16="http://schemas.microsoft.com/office/drawing/2014/main" id="{00000000-0008-0000-0200-000075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18" name="Text Box 2">
          <a:extLst>
            <a:ext uri="{FF2B5EF4-FFF2-40B4-BE49-F238E27FC236}">
              <a16:creationId xmlns:a16="http://schemas.microsoft.com/office/drawing/2014/main" id="{00000000-0008-0000-0200-000076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19" name="Text Box 1">
          <a:extLst>
            <a:ext uri="{FF2B5EF4-FFF2-40B4-BE49-F238E27FC236}">
              <a16:creationId xmlns:a16="http://schemas.microsoft.com/office/drawing/2014/main" id="{00000000-0008-0000-0200-00007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0" name="Text Box 2">
          <a:extLst>
            <a:ext uri="{FF2B5EF4-FFF2-40B4-BE49-F238E27FC236}">
              <a16:creationId xmlns:a16="http://schemas.microsoft.com/office/drawing/2014/main" id="{00000000-0008-0000-0200-000078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21" name="Text Box 2">
          <a:extLst>
            <a:ext uri="{FF2B5EF4-FFF2-40B4-BE49-F238E27FC236}">
              <a16:creationId xmlns:a16="http://schemas.microsoft.com/office/drawing/2014/main" id="{00000000-0008-0000-0200-000079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2" name="Text Box 1">
          <a:extLst>
            <a:ext uri="{FF2B5EF4-FFF2-40B4-BE49-F238E27FC236}">
              <a16:creationId xmlns:a16="http://schemas.microsoft.com/office/drawing/2014/main" id="{00000000-0008-0000-0200-00007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3" name="Text Box 2">
          <a:extLst>
            <a:ext uri="{FF2B5EF4-FFF2-40B4-BE49-F238E27FC236}">
              <a16:creationId xmlns:a16="http://schemas.microsoft.com/office/drawing/2014/main" id="{00000000-0008-0000-0200-00007B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24" name="Text Box 2">
          <a:extLst>
            <a:ext uri="{FF2B5EF4-FFF2-40B4-BE49-F238E27FC236}">
              <a16:creationId xmlns:a16="http://schemas.microsoft.com/office/drawing/2014/main" id="{00000000-0008-0000-0200-00007C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5" name="Text Box 1">
          <a:extLst>
            <a:ext uri="{FF2B5EF4-FFF2-40B4-BE49-F238E27FC236}">
              <a16:creationId xmlns:a16="http://schemas.microsoft.com/office/drawing/2014/main" id="{00000000-0008-0000-0200-00007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6" name="Text Box 2">
          <a:extLst>
            <a:ext uri="{FF2B5EF4-FFF2-40B4-BE49-F238E27FC236}">
              <a16:creationId xmlns:a16="http://schemas.microsoft.com/office/drawing/2014/main" id="{00000000-0008-0000-0200-00007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8" name="Text Box 1">
          <a:extLst>
            <a:ext uri="{FF2B5EF4-FFF2-40B4-BE49-F238E27FC236}">
              <a16:creationId xmlns:a16="http://schemas.microsoft.com/office/drawing/2014/main" id="{00000000-0008-0000-0200-000080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29" name="Text Box 2">
          <a:extLst>
            <a:ext uri="{FF2B5EF4-FFF2-40B4-BE49-F238E27FC236}">
              <a16:creationId xmlns:a16="http://schemas.microsoft.com/office/drawing/2014/main" id="{00000000-0008-0000-0200-00008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30" name="Text Box 2">
          <a:extLst>
            <a:ext uri="{FF2B5EF4-FFF2-40B4-BE49-F238E27FC236}">
              <a16:creationId xmlns:a16="http://schemas.microsoft.com/office/drawing/2014/main" id="{00000000-0008-0000-0200-000082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31" name="Text Box 1">
          <a:extLst>
            <a:ext uri="{FF2B5EF4-FFF2-40B4-BE49-F238E27FC236}">
              <a16:creationId xmlns:a16="http://schemas.microsoft.com/office/drawing/2014/main" id="{00000000-0008-0000-0200-000083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32" name="Text Box 2">
          <a:extLst>
            <a:ext uri="{FF2B5EF4-FFF2-40B4-BE49-F238E27FC236}">
              <a16:creationId xmlns:a16="http://schemas.microsoft.com/office/drawing/2014/main" id="{00000000-0008-0000-0200-00008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133" name="Text Box 2">
          <a:extLst>
            <a:ext uri="{FF2B5EF4-FFF2-40B4-BE49-F238E27FC236}">
              <a16:creationId xmlns:a16="http://schemas.microsoft.com/office/drawing/2014/main" id="{00000000-0008-0000-0200-000085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134" name="Text Box 1">
          <a:extLst>
            <a:ext uri="{FF2B5EF4-FFF2-40B4-BE49-F238E27FC236}">
              <a16:creationId xmlns:a16="http://schemas.microsoft.com/office/drawing/2014/main" id="{00000000-0008-0000-0200-000086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135" name="Text Box 2">
          <a:extLst>
            <a:ext uri="{FF2B5EF4-FFF2-40B4-BE49-F238E27FC236}">
              <a16:creationId xmlns:a16="http://schemas.microsoft.com/office/drawing/2014/main" id="{00000000-0008-0000-0200-000087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36" name="Text Box 2">
          <a:extLst>
            <a:ext uri="{FF2B5EF4-FFF2-40B4-BE49-F238E27FC236}">
              <a16:creationId xmlns:a16="http://schemas.microsoft.com/office/drawing/2014/main" id="{00000000-0008-0000-0200-000088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37" name="Text Box 1">
          <a:extLst>
            <a:ext uri="{FF2B5EF4-FFF2-40B4-BE49-F238E27FC236}">
              <a16:creationId xmlns:a16="http://schemas.microsoft.com/office/drawing/2014/main" id="{00000000-0008-0000-0200-000089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38" name="Text Box 2">
          <a:extLst>
            <a:ext uri="{FF2B5EF4-FFF2-40B4-BE49-F238E27FC236}">
              <a16:creationId xmlns:a16="http://schemas.microsoft.com/office/drawing/2014/main" id="{00000000-0008-0000-0200-00008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80062</xdr:colOff>
      <xdr:row>129</xdr:row>
      <xdr:rowOff>0</xdr:rowOff>
    </xdr:from>
    <xdr:to>
      <xdr:col>1</xdr:col>
      <xdr:colOff>299137</xdr:colOff>
      <xdr:row>136</xdr:row>
      <xdr:rowOff>184339</xdr:rowOff>
    </xdr:to>
    <xdr:sp macro="" textlink="">
      <xdr:nvSpPr>
        <xdr:cNvPr id="139" name="Text Box 1">
          <a:extLst>
            <a:ext uri="{FF2B5EF4-FFF2-40B4-BE49-F238E27FC236}">
              <a16:creationId xmlns:a16="http://schemas.microsoft.com/office/drawing/2014/main" id="{00000000-0008-0000-0200-00008B000000}"/>
            </a:ext>
          </a:extLst>
        </xdr:cNvPr>
        <xdr:cNvSpPr txBox="1">
          <a:spLocks noChangeArrowheads="1"/>
        </xdr:cNvSpPr>
      </xdr:nvSpPr>
      <xdr:spPr bwMode="auto">
        <a:xfrm>
          <a:off x="337237" y="87563325"/>
          <a:ext cx="219075" cy="157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1209675</xdr:colOff>
      <xdr:row>129</xdr:row>
      <xdr:rowOff>0</xdr:rowOff>
    </xdr:from>
    <xdr:ext cx="0" cy="602116"/>
    <xdr:sp macro="" textlink="">
      <xdr:nvSpPr>
        <xdr:cNvPr id="140" name="Text Box 2">
          <a:extLst>
            <a:ext uri="{FF2B5EF4-FFF2-40B4-BE49-F238E27FC236}">
              <a16:creationId xmlns:a16="http://schemas.microsoft.com/office/drawing/2014/main" id="{00000000-0008-0000-0200-00008C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41" name="Text Box 2">
          <a:extLst>
            <a:ext uri="{FF2B5EF4-FFF2-40B4-BE49-F238E27FC236}">
              <a16:creationId xmlns:a16="http://schemas.microsoft.com/office/drawing/2014/main" id="{00000000-0008-0000-0200-00008D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42" name="Text Box 1">
          <a:extLst>
            <a:ext uri="{FF2B5EF4-FFF2-40B4-BE49-F238E27FC236}">
              <a16:creationId xmlns:a16="http://schemas.microsoft.com/office/drawing/2014/main" id="{00000000-0008-0000-0200-00008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43" name="Text Box 2">
          <a:extLst>
            <a:ext uri="{FF2B5EF4-FFF2-40B4-BE49-F238E27FC236}">
              <a16:creationId xmlns:a16="http://schemas.microsoft.com/office/drawing/2014/main" id="{00000000-0008-0000-0200-00008F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44" name="Text Box 2">
          <a:extLst>
            <a:ext uri="{FF2B5EF4-FFF2-40B4-BE49-F238E27FC236}">
              <a16:creationId xmlns:a16="http://schemas.microsoft.com/office/drawing/2014/main" id="{00000000-0008-0000-0200-000090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45" name="Text Box 1">
          <a:extLst>
            <a:ext uri="{FF2B5EF4-FFF2-40B4-BE49-F238E27FC236}">
              <a16:creationId xmlns:a16="http://schemas.microsoft.com/office/drawing/2014/main" id="{00000000-0008-0000-0200-00009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46" name="Text Box 2">
          <a:extLst>
            <a:ext uri="{FF2B5EF4-FFF2-40B4-BE49-F238E27FC236}">
              <a16:creationId xmlns:a16="http://schemas.microsoft.com/office/drawing/2014/main" id="{00000000-0008-0000-0200-000092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47" name="Text Box 2">
          <a:extLst>
            <a:ext uri="{FF2B5EF4-FFF2-40B4-BE49-F238E27FC236}">
              <a16:creationId xmlns:a16="http://schemas.microsoft.com/office/drawing/2014/main" id="{00000000-0008-0000-0200-000093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48" name="Text Box 1">
          <a:extLst>
            <a:ext uri="{FF2B5EF4-FFF2-40B4-BE49-F238E27FC236}">
              <a16:creationId xmlns:a16="http://schemas.microsoft.com/office/drawing/2014/main" id="{00000000-0008-0000-0200-00009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49" name="Text Box 2">
          <a:extLst>
            <a:ext uri="{FF2B5EF4-FFF2-40B4-BE49-F238E27FC236}">
              <a16:creationId xmlns:a16="http://schemas.microsoft.com/office/drawing/2014/main" id="{00000000-0008-0000-0200-000095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50" name="Text Box 2">
          <a:extLst>
            <a:ext uri="{FF2B5EF4-FFF2-40B4-BE49-F238E27FC236}">
              <a16:creationId xmlns:a16="http://schemas.microsoft.com/office/drawing/2014/main" id="{00000000-0008-0000-0200-000096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51" name="Text Box 1">
          <a:extLst>
            <a:ext uri="{FF2B5EF4-FFF2-40B4-BE49-F238E27FC236}">
              <a16:creationId xmlns:a16="http://schemas.microsoft.com/office/drawing/2014/main" id="{00000000-0008-0000-0200-00009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52" name="Text Box 2">
          <a:extLst>
            <a:ext uri="{FF2B5EF4-FFF2-40B4-BE49-F238E27FC236}">
              <a16:creationId xmlns:a16="http://schemas.microsoft.com/office/drawing/2014/main" id="{00000000-0008-0000-0200-000098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53" name="Text Box 2">
          <a:extLst>
            <a:ext uri="{FF2B5EF4-FFF2-40B4-BE49-F238E27FC236}">
              <a16:creationId xmlns:a16="http://schemas.microsoft.com/office/drawing/2014/main" id="{00000000-0008-0000-0200-000099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54" name="Text Box 1">
          <a:extLst>
            <a:ext uri="{FF2B5EF4-FFF2-40B4-BE49-F238E27FC236}">
              <a16:creationId xmlns:a16="http://schemas.microsoft.com/office/drawing/2014/main" id="{00000000-0008-0000-0200-00009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55" name="Text Box 2">
          <a:extLst>
            <a:ext uri="{FF2B5EF4-FFF2-40B4-BE49-F238E27FC236}">
              <a16:creationId xmlns:a16="http://schemas.microsoft.com/office/drawing/2014/main" id="{00000000-0008-0000-0200-00009B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56" name="Text Box 2">
          <a:extLst>
            <a:ext uri="{FF2B5EF4-FFF2-40B4-BE49-F238E27FC236}">
              <a16:creationId xmlns:a16="http://schemas.microsoft.com/office/drawing/2014/main" id="{00000000-0008-0000-0200-00009C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59" name="Text Box 2">
          <a:extLst>
            <a:ext uri="{FF2B5EF4-FFF2-40B4-BE49-F238E27FC236}">
              <a16:creationId xmlns:a16="http://schemas.microsoft.com/office/drawing/2014/main" id="{00000000-0008-0000-0200-00009F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60" name="Text Box 1">
          <a:extLst>
            <a:ext uri="{FF2B5EF4-FFF2-40B4-BE49-F238E27FC236}">
              <a16:creationId xmlns:a16="http://schemas.microsoft.com/office/drawing/2014/main" id="{00000000-0008-0000-0200-0000A0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61" name="Text Box 2">
          <a:extLst>
            <a:ext uri="{FF2B5EF4-FFF2-40B4-BE49-F238E27FC236}">
              <a16:creationId xmlns:a16="http://schemas.microsoft.com/office/drawing/2014/main" id="{00000000-0008-0000-0200-0000A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62" name="Text Box 2">
          <a:extLst>
            <a:ext uri="{FF2B5EF4-FFF2-40B4-BE49-F238E27FC236}">
              <a16:creationId xmlns:a16="http://schemas.microsoft.com/office/drawing/2014/main" id="{00000000-0008-0000-0200-0000A2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63" name="Text Box 1">
          <a:extLst>
            <a:ext uri="{FF2B5EF4-FFF2-40B4-BE49-F238E27FC236}">
              <a16:creationId xmlns:a16="http://schemas.microsoft.com/office/drawing/2014/main" id="{00000000-0008-0000-0200-0000A3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64" name="Text Box 2">
          <a:extLst>
            <a:ext uri="{FF2B5EF4-FFF2-40B4-BE49-F238E27FC236}">
              <a16:creationId xmlns:a16="http://schemas.microsoft.com/office/drawing/2014/main" id="{00000000-0008-0000-0200-0000A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65" name="Text Box 2">
          <a:extLst>
            <a:ext uri="{FF2B5EF4-FFF2-40B4-BE49-F238E27FC236}">
              <a16:creationId xmlns:a16="http://schemas.microsoft.com/office/drawing/2014/main" id="{00000000-0008-0000-0200-0000A5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66" name="Text Box 1">
          <a:extLst>
            <a:ext uri="{FF2B5EF4-FFF2-40B4-BE49-F238E27FC236}">
              <a16:creationId xmlns:a16="http://schemas.microsoft.com/office/drawing/2014/main" id="{00000000-0008-0000-0200-0000A6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67" name="Text Box 2">
          <a:extLst>
            <a:ext uri="{FF2B5EF4-FFF2-40B4-BE49-F238E27FC236}">
              <a16:creationId xmlns:a16="http://schemas.microsoft.com/office/drawing/2014/main" id="{00000000-0008-0000-0200-0000A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168" name="Text Box 2">
          <a:extLst>
            <a:ext uri="{FF2B5EF4-FFF2-40B4-BE49-F238E27FC236}">
              <a16:creationId xmlns:a16="http://schemas.microsoft.com/office/drawing/2014/main" id="{00000000-0008-0000-0200-0000A8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169" name="Text Box 1">
          <a:extLst>
            <a:ext uri="{FF2B5EF4-FFF2-40B4-BE49-F238E27FC236}">
              <a16:creationId xmlns:a16="http://schemas.microsoft.com/office/drawing/2014/main" id="{00000000-0008-0000-0200-0000A9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170" name="Text Box 2">
          <a:extLst>
            <a:ext uri="{FF2B5EF4-FFF2-40B4-BE49-F238E27FC236}">
              <a16:creationId xmlns:a16="http://schemas.microsoft.com/office/drawing/2014/main" id="{00000000-0008-0000-0200-0000AA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71" name="Text Box 2">
          <a:extLst>
            <a:ext uri="{FF2B5EF4-FFF2-40B4-BE49-F238E27FC236}">
              <a16:creationId xmlns:a16="http://schemas.microsoft.com/office/drawing/2014/main" id="{00000000-0008-0000-0200-0000AB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72" name="Text Box 1">
          <a:extLst>
            <a:ext uri="{FF2B5EF4-FFF2-40B4-BE49-F238E27FC236}">
              <a16:creationId xmlns:a16="http://schemas.microsoft.com/office/drawing/2014/main" id="{00000000-0008-0000-0200-0000AC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73" name="Text Box 2">
          <a:extLst>
            <a:ext uri="{FF2B5EF4-FFF2-40B4-BE49-F238E27FC236}">
              <a16:creationId xmlns:a16="http://schemas.microsoft.com/office/drawing/2014/main" id="{00000000-0008-0000-0200-0000A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74" name="Text Box 1">
          <a:extLst>
            <a:ext uri="{FF2B5EF4-FFF2-40B4-BE49-F238E27FC236}">
              <a16:creationId xmlns:a16="http://schemas.microsoft.com/office/drawing/2014/main" id="{00000000-0008-0000-0200-0000A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75" name="Text Box 2">
          <a:extLst>
            <a:ext uri="{FF2B5EF4-FFF2-40B4-BE49-F238E27FC236}">
              <a16:creationId xmlns:a16="http://schemas.microsoft.com/office/drawing/2014/main" id="{00000000-0008-0000-0200-0000AF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76" name="Text Box 2">
          <a:extLst>
            <a:ext uri="{FF2B5EF4-FFF2-40B4-BE49-F238E27FC236}">
              <a16:creationId xmlns:a16="http://schemas.microsoft.com/office/drawing/2014/main" id="{00000000-0008-0000-0200-0000B0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77" name="Text Box 1">
          <a:extLst>
            <a:ext uri="{FF2B5EF4-FFF2-40B4-BE49-F238E27FC236}">
              <a16:creationId xmlns:a16="http://schemas.microsoft.com/office/drawing/2014/main" id="{00000000-0008-0000-0200-0000B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78" name="Text Box 2">
          <a:extLst>
            <a:ext uri="{FF2B5EF4-FFF2-40B4-BE49-F238E27FC236}">
              <a16:creationId xmlns:a16="http://schemas.microsoft.com/office/drawing/2014/main" id="{00000000-0008-0000-0200-0000B2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79" name="Text Box 2">
          <a:extLst>
            <a:ext uri="{FF2B5EF4-FFF2-40B4-BE49-F238E27FC236}">
              <a16:creationId xmlns:a16="http://schemas.microsoft.com/office/drawing/2014/main" id="{00000000-0008-0000-0200-0000B3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0" name="Text Box 1">
          <a:extLst>
            <a:ext uri="{FF2B5EF4-FFF2-40B4-BE49-F238E27FC236}">
              <a16:creationId xmlns:a16="http://schemas.microsoft.com/office/drawing/2014/main" id="{00000000-0008-0000-0200-0000B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1" name="Text Box 2">
          <a:extLst>
            <a:ext uri="{FF2B5EF4-FFF2-40B4-BE49-F238E27FC236}">
              <a16:creationId xmlns:a16="http://schemas.microsoft.com/office/drawing/2014/main" id="{00000000-0008-0000-0200-0000B5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82" name="Text Box 2">
          <a:extLst>
            <a:ext uri="{FF2B5EF4-FFF2-40B4-BE49-F238E27FC236}">
              <a16:creationId xmlns:a16="http://schemas.microsoft.com/office/drawing/2014/main" id="{00000000-0008-0000-0200-0000B6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3" name="Text Box 1">
          <a:extLst>
            <a:ext uri="{FF2B5EF4-FFF2-40B4-BE49-F238E27FC236}">
              <a16:creationId xmlns:a16="http://schemas.microsoft.com/office/drawing/2014/main" id="{00000000-0008-0000-0200-0000B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4" name="Text Box 2">
          <a:extLst>
            <a:ext uri="{FF2B5EF4-FFF2-40B4-BE49-F238E27FC236}">
              <a16:creationId xmlns:a16="http://schemas.microsoft.com/office/drawing/2014/main" id="{00000000-0008-0000-0200-0000B8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85" name="Text Box 2">
          <a:extLst>
            <a:ext uri="{FF2B5EF4-FFF2-40B4-BE49-F238E27FC236}">
              <a16:creationId xmlns:a16="http://schemas.microsoft.com/office/drawing/2014/main" id="{00000000-0008-0000-0200-0000B9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6" name="Text Box 1">
          <a:extLst>
            <a:ext uri="{FF2B5EF4-FFF2-40B4-BE49-F238E27FC236}">
              <a16:creationId xmlns:a16="http://schemas.microsoft.com/office/drawing/2014/main" id="{00000000-0008-0000-0200-0000B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7" name="Text Box 2">
          <a:extLst>
            <a:ext uri="{FF2B5EF4-FFF2-40B4-BE49-F238E27FC236}">
              <a16:creationId xmlns:a16="http://schemas.microsoft.com/office/drawing/2014/main" id="{00000000-0008-0000-0200-0000BB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88" name="Text Box 2">
          <a:extLst>
            <a:ext uri="{FF2B5EF4-FFF2-40B4-BE49-F238E27FC236}">
              <a16:creationId xmlns:a16="http://schemas.microsoft.com/office/drawing/2014/main" id="{00000000-0008-0000-0200-0000BC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89" name="Text Box 1">
          <a:extLst>
            <a:ext uri="{FF2B5EF4-FFF2-40B4-BE49-F238E27FC236}">
              <a16:creationId xmlns:a16="http://schemas.microsoft.com/office/drawing/2014/main" id="{00000000-0008-0000-0200-0000B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0" name="Text Box 2">
          <a:extLst>
            <a:ext uri="{FF2B5EF4-FFF2-40B4-BE49-F238E27FC236}">
              <a16:creationId xmlns:a16="http://schemas.microsoft.com/office/drawing/2014/main" id="{00000000-0008-0000-0200-0000B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91" name="Text Box 2">
          <a:extLst>
            <a:ext uri="{FF2B5EF4-FFF2-40B4-BE49-F238E27FC236}">
              <a16:creationId xmlns:a16="http://schemas.microsoft.com/office/drawing/2014/main" id="{00000000-0008-0000-0200-0000BF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2" name="Text Box 1">
          <a:extLst>
            <a:ext uri="{FF2B5EF4-FFF2-40B4-BE49-F238E27FC236}">
              <a16:creationId xmlns:a16="http://schemas.microsoft.com/office/drawing/2014/main" id="{00000000-0008-0000-0200-0000C0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3" name="Text Box 2">
          <a:extLst>
            <a:ext uri="{FF2B5EF4-FFF2-40B4-BE49-F238E27FC236}">
              <a16:creationId xmlns:a16="http://schemas.microsoft.com/office/drawing/2014/main" id="{00000000-0008-0000-0200-0000C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94" name="Text Box 2">
          <a:extLst>
            <a:ext uri="{FF2B5EF4-FFF2-40B4-BE49-F238E27FC236}">
              <a16:creationId xmlns:a16="http://schemas.microsoft.com/office/drawing/2014/main" id="{00000000-0008-0000-0200-0000C2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5" name="Text Box 1">
          <a:extLst>
            <a:ext uri="{FF2B5EF4-FFF2-40B4-BE49-F238E27FC236}">
              <a16:creationId xmlns:a16="http://schemas.microsoft.com/office/drawing/2014/main" id="{00000000-0008-0000-0200-0000C3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6" name="Text Box 2">
          <a:extLst>
            <a:ext uri="{FF2B5EF4-FFF2-40B4-BE49-F238E27FC236}">
              <a16:creationId xmlns:a16="http://schemas.microsoft.com/office/drawing/2014/main" id="{00000000-0008-0000-0200-0000C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197" name="Text Box 2">
          <a:extLst>
            <a:ext uri="{FF2B5EF4-FFF2-40B4-BE49-F238E27FC236}">
              <a16:creationId xmlns:a16="http://schemas.microsoft.com/office/drawing/2014/main" id="{00000000-0008-0000-0200-0000C5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8" name="Text Box 1">
          <a:extLst>
            <a:ext uri="{FF2B5EF4-FFF2-40B4-BE49-F238E27FC236}">
              <a16:creationId xmlns:a16="http://schemas.microsoft.com/office/drawing/2014/main" id="{00000000-0008-0000-0200-0000C6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199" name="Text Box 2">
          <a:extLst>
            <a:ext uri="{FF2B5EF4-FFF2-40B4-BE49-F238E27FC236}">
              <a16:creationId xmlns:a16="http://schemas.microsoft.com/office/drawing/2014/main" id="{00000000-0008-0000-0200-0000C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00" name="Text Box 2">
          <a:extLst>
            <a:ext uri="{FF2B5EF4-FFF2-40B4-BE49-F238E27FC236}">
              <a16:creationId xmlns:a16="http://schemas.microsoft.com/office/drawing/2014/main" id="{00000000-0008-0000-0200-0000C8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01" name="Text Box 1">
          <a:extLst>
            <a:ext uri="{FF2B5EF4-FFF2-40B4-BE49-F238E27FC236}">
              <a16:creationId xmlns:a16="http://schemas.microsoft.com/office/drawing/2014/main" id="{00000000-0008-0000-0200-0000C9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02" name="Text Box 2">
          <a:extLst>
            <a:ext uri="{FF2B5EF4-FFF2-40B4-BE49-F238E27FC236}">
              <a16:creationId xmlns:a16="http://schemas.microsoft.com/office/drawing/2014/main" id="{00000000-0008-0000-0200-0000C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03" name="Text Box 2">
          <a:extLst>
            <a:ext uri="{FF2B5EF4-FFF2-40B4-BE49-F238E27FC236}">
              <a16:creationId xmlns:a16="http://schemas.microsoft.com/office/drawing/2014/main" id="{00000000-0008-0000-0200-0000CB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04" name="Text Box 1">
          <a:extLst>
            <a:ext uri="{FF2B5EF4-FFF2-40B4-BE49-F238E27FC236}">
              <a16:creationId xmlns:a16="http://schemas.microsoft.com/office/drawing/2014/main" id="{00000000-0008-0000-0200-0000CC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05" name="Text Box 2">
          <a:extLst>
            <a:ext uri="{FF2B5EF4-FFF2-40B4-BE49-F238E27FC236}">
              <a16:creationId xmlns:a16="http://schemas.microsoft.com/office/drawing/2014/main" id="{00000000-0008-0000-0200-0000CD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06" name="Text Box 2">
          <a:extLst>
            <a:ext uri="{FF2B5EF4-FFF2-40B4-BE49-F238E27FC236}">
              <a16:creationId xmlns:a16="http://schemas.microsoft.com/office/drawing/2014/main" id="{00000000-0008-0000-0200-0000CE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07" name="Text Box 1">
          <a:extLst>
            <a:ext uri="{FF2B5EF4-FFF2-40B4-BE49-F238E27FC236}">
              <a16:creationId xmlns:a16="http://schemas.microsoft.com/office/drawing/2014/main" id="{00000000-0008-0000-0200-0000CF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08" name="Text Box 2">
          <a:extLst>
            <a:ext uri="{FF2B5EF4-FFF2-40B4-BE49-F238E27FC236}">
              <a16:creationId xmlns:a16="http://schemas.microsoft.com/office/drawing/2014/main" id="{00000000-0008-0000-0200-0000D0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09" name="Text Box 1">
          <a:extLst>
            <a:ext uri="{FF2B5EF4-FFF2-40B4-BE49-F238E27FC236}">
              <a16:creationId xmlns:a16="http://schemas.microsoft.com/office/drawing/2014/main" id="{00000000-0008-0000-0200-0000D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0" name="Text Box 2">
          <a:extLst>
            <a:ext uri="{FF2B5EF4-FFF2-40B4-BE49-F238E27FC236}">
              <a16:creationId xmlns:a16="http://schemas.microsoft.com/office/drawing/2014/main" id="{00000000-0008-0000-0200-0000D2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11" name="Text Box 2">
          <a:extLst>
            <a:ext uri="{FF2B5EF4-FFF2-40B4-BE49-F238E27FC236}">
              <a16:creationId xmlns:a16="http://schemas.microsoft.com/office/drawing/2014/main" id="{00000000-0008-0000-0200-0000D3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2" name="Text Box 1">
          <a:extLst>
            <a:ext uri="{FF2B5EF4-FFF2-40B4-BE49-F238E27FC236}">
              <a16:creationId xmlns:a16="http://schemas.microsoft.com/office/drawing/2014/main" id="{00000000-0008-0000-0200-0000D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3" name="Text Box 2">
          <a:extLst>
            <a:ext uri="{FF2B5EF4-FFF2-40B4-BE49-F238E27FC236}">
              <a16:creationId xmlns:a16="http://schemas.microsoft.com/office/drawing/2014/main" id="{00000000-0008-0000-0200-0000D5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14" name="Text Box 2">
          <a:extLst>
            <a:ext uri="{FF2B5EF4-FFF2-40B4-BE49-F238E27FC236}">
              <a16:creationId xmlns:a16="http://schemas.microsoft.com/office/drawing/2014/main" id="{00000000-0008-0000-0200-0000D6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5" name="Text Box 1">
          <a:extLst>
            <a:ext uri="{FF2B5EF4-FFF2-40B4-BE49-F238E27FC236}">
              <a16:creationId xmlns:a16="http://schemas.microsoft.com/office/drawing/2014/main" id="{00000000-0008-0000-0200-0000D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6" name="Text Box 2">
          <a:extLst>
            <a:ext uri="{FF2B5EF4-FFF2-40B4-BE49-F238E27FC236}">
              <a16:creationId xmlns:a16="http://schemas.microsoft.com/office/drawing/2014/main" id="{00000000-0008-0000-0200-0000D8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17" name="Text Box 2">
          <a:extLst>
            <a:ext uri="{FF2B5EF4-FFF2-40B4-BE49-F238E27FC236}">
              <a16:creationId xmlns:a16="http://schemas.microsoft.com/office/drawing/2014/main" id="{00000000-0008-0000-0200-0000D9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8" name="Text Box 1">
          <a:extLst>
            <a:ext uri="{FF2B5EF4-FFF2-40B4-BE49-F238E27FC236}">
              <a16:creationId xmlns:a16="http://schemas.microsoft.com/office/drawing/2014/main" id="{00000000-0008-0000-0200-0000D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19" name="Text Box 2">
          <a:extLst>
            <a:ext uri="{FF2B5EF4-FFF2-40B4-BE49-F238E27FC236}">
              <a16:creationId xmlns:a16="http://schemas.microsoft.com/office/drawing/2014/main" id="{00000000-0008-0000-0200-0000DB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20" name="Text Box 2">
          <a:extLst>
            <a:ext uri="{FF2B5EF4-FFF2-40B4-BE49-F238E27FC236}">
              <a16:creationId xmlns:a16="http://schemas.microsoft.com/office/drawing/2014/main" id="{00000000-0008-0000-0200-0000DC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21" name="Text Box 1">
          <a:extLst>
            <a:ext uri="{FF2B5EF4-FFF2-40B4-BE49-F238E27FC236}">
              <a16:creationId xmlns:a16="http://schemas.microsoft.com/office/drawing/2014/main" id="{00000000-0008-0000-0200-0000D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22" name="Text Box 2">
          <a:extLst>
            <a:ext uri="{FF2B5EF4-FFF2-40B4-BE49-F238E27FC236}">
              <a16:creationId xmlns:a16="http://schemas.microsoft.com/office/drawing/2014/main" id="{00000000-0008-0000-0200-0000D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23" name="Text Box 2">
          <a:extLst>
            <a:ext uri="{FF2B5EF4-FFF2-40B4-BE49-F238E27FC236}">
              <a16:creationId xmlns:a16="http://schemas.microsoft.com/office/drawing/2014/main" id="{00000000-0008-0000-0200-0000DF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24" name="Text Box 1">
          <a:extLst>
            <a:ext uri="{FF2B5EF4-FFF2-40B4-BE49-F238E27FC236}">
              <a16:creationId xmlns:a16="http://schemas.microsoft.com/office/drawing/2014/main" id="{00000000-0008-0000-0200-0000E0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25" name="Text Box 2">
          <a:extLst>
            <a:ext uri="{FF2B5EF4-FFF2-40B4-BE49-F238E27FC236}">
              <a16:creationId xmlns:a16="http://schemas.microsoft.com/office/drawing/2014/main" id="{00000000-0008-0000-0200-0000E1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26" name="Text Box 2">
          <a:extLst>
            <a:ext uri="{FF2B5EF4-FFF2-40B4-BE49-F238E27FC236}">
              <a16:creationId xmlns:a16="http://schemas.microsoft.com/office/drawing/2014/main" id="{00000000-0008-0000-0200-0000E2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27" name="Text Box 1">
          <a:extLst>
            <a:ext uri="{FF2B5EF4-FFF2-40B4-BE49-F238E27FC236}">
              <a16:creationId xmlns:a16="http://schemas.microsoft.com/office/drawing/2014/main" id="{00000000-0008-0000-0200-0000E3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28" name="Text Box 2">
          <a:extLst>
            <a:ext uri="{FF2B5EF4-FFF2-40B4-BE49-F238E27FC236}">
              <a16:creationId xmlns:a16="http://schemas.microsoft.com/office/drawing/2014/main" id="{00000000-0008-0000-0200-0000E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29" name="Text Box 2">
          <a:extLst>
            <a:ext uri="{FF2B5EF4-FFF2-40B4-BE49-F238E27FC236}">
              <a16:creationId xmlns:a16="http://schemas.microsoft.com/office/drawing/2014/main" id="{00000000-0008-0000-0200-0000E5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30" name="Text Box 1">
          <a:extLst>
            <a:ext uri="{FF2B5EF4-FFF2-40B4-BE49-F238E27FC236}">
              <a16:creationId xmlns:a16="http://schemas.microsoft.com/office/drawing/2014/main" id="{00000000-0008-0000-0200-0000E6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31" name="Text Box 2">
          <a:extLst>
            <a:ext uri="{FF2B5EF4-FFF2-40B4-BE49-F238E27FC236}">
              <a16:creationId xmlns:a16="http://schemas.microsoft.com/office/drawing/2014/main" id="{00000000-0008-0000-0200-0000E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32" name="Text Box 2">
          <a:extLst>
            <a:ext uri="{FF2B5EF4-FFF2-40B4-BE49-F238E27FC236}">
              <a16:creationId xmlns:a16="http://schemas.microsoft.com/office/drawing/2014/main" id="{00000000-0008-0000-0200-0000E8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33" name="Text Box 1">
          <a:extLst>
            <a:ext uri="{FF2B5EF4-FFF2-40B4-BE49-F238E27FC236}">
              <a16:creationId xmlns:a16="http://schemas.microsoft.com/office/drawing/2014/main" id="{00000000-0008-0000-0200-0000E9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34" name="Text Box 2">
          <a:extLst>
            <a:ext uri="{FF2B5EF4-FFF2-40B4-BE49-F238E27FC236}">
              <a16:creationId xmlns:a16="http://schemas.microsoft.com/office/drawing/2014/main" id="{00000000-0008-0000-0200-0000E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35" name="Text Box 2">
          <a:extLst>
            <a:ext uri="{FF2B5EF4-FFF2-40B4-BE49-F238E27FC236}">
              <a16:creationId xmlns:a16="http://schemas.microsoft.com/office/drawing/2014/main" id="{00000000-0008-0000-0200-0000EB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36" name="Text Box 1">
          <a:extLst>
            <a:ext uri="{FF2B5EF4-FFF2-40B4-BE49-F238E27FC236}">
              <a16:creationId xmlns:a16="http://schemas.microsoft.com/office/drawing/2014/main" id="{00000000-0008-0000-0200-0000EC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37" name="Text Box 2">
          <a:extLst>
            <a:ext uri="{FF2B5EF4-FFF2-40B4-BE49-F238E27FC236}">
              <a16:creationId xmlns:a16="http://schemas.microsoft.com/office/drawing/2014/main" id="{00000000-0008-0000-0200-0000E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38" name="Text Box 2">
          <a:extLst>
            <a:ext uri="{FF2B5EF4-FFF2-40B4-BE49-F238E27FC236}">
              <a16:creationId xmlns:a16="http://schemas.microsoft.com/office/drawing/2014/main" id="{00000000-0008-0000-0200-0000EE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39" name="Text Box 1">
          <a:extLst>
            <a:ext uri="{FF2B5EF4-FFF2-40B4-BE49-F238E27FC236}">
              <a16:creationId xmlns:a16="http://schemas.microsoft.com/office/drawing/2014/main" id="{00000000-0008-0000-0200-0000EF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40" name="Text Box 2">
          <a:extLst>
            <a:ext uri="{FF2B5EF4-FFF2-40B4-BE49-F238E27FC236}">
              <a16:creationId xmlns:a16="http://schemas.microsoft.com/office/drawing/2014/main" id="{00000000-0008-0000-0200-0000F000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41" name="Text Box 2">
          <a:extLst>
            <a:ext uri="{FF2B5EF4-FFF2-40B4-BE49-F238E27FC236}">
              <a16:creationId xmlns:a16="http://schemas.microsoft.com/office/drawing/2014/main" id="{00000000-0008-0000-0200-0000F1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42" name="Text Box 1">
          <a:extLst>
            <a:ext uri="{FF2B5EF4-FFF2-40B4-BE49-F238E27FC236}">
              <a16:creationId xmlns:a16="http://schemas.microsoft.com/office/drawing/2014/main" id="{00000000-0008-0000-0200-0000F2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43" name="Text Box 2">
          <a:extLst>
            <a:ext uri="{FF2B5EF4-FFF2-40B4-BE49-F238E27FC236}">
              <a16:creationId xmlns:a16="http://schemas.microsoft.com/office/drawing/2014/main" id="{00000000-0008-0000-0200-0000F3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44" name="Text Box 1">
          <a:extLst>
            <a:ext uri="{FF2B5EF4-FFF2-40B4-BE49-F238E27FC236}">
              <a16:creationId xmlns:a16="http://schemas.microsoft.com/office/drawing/2014/main" id="{00000000-0008-0000-0200-0000F4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45" name="Text Box 2">
          <a:extLst>
            <a:ext uri="{FF2B5EF4-FFF2-40B4-BE49-F238E27FC236}">
              <a16:creationId xmlns:a16="http://schemas.microsoft.com/office/drawing/2014/main" id="{00000000-0008-0000-0200-0000F5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46" name="Text Box 2">
          <a:extLst>
            <a:ext uri="{FF2B5EF4-FFF2-40B4-BE49-F238E27FC236}">
              <a16:creationId xmlns:a16="http://schemas.microsoft.com/office/drawing/2014/main" id="{00000000-0008-0000-0200-0000F6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47" name="Text Box 1">
          <a:extLst>
            <a:ext uri="{FF2B5EF4-FFF2-40B4-BE49-F238E27FC236}">
              <a16:creationId xmlns:a16="http://schemas.microsoft.com/office/drawing/2014/main" id="{00000000-0008-0000-0200-0000F7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48" name="Text Box 2">
          <a:extLst>
            <a:ext uri="{FF2B5EF4-FFF2-40B4-BE49-F238E27FC236}">
              <a16:creationId xmlns:a16="http://schemas.microsoft.com/office/drawing/2014/main" id="{00000000-0008-0000-0200-0000F8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49" name="Text Box 2">
          <a:extLst>
            <a:ext uri="{FF2B5EF4-FFF2-40B4-BE49-F238E27FC236}">
              <a16:creationId xmlns:a16="http://schemas.microsoft.com/office/drawing/2014/main" id="{00000000-0008-0000-0200-0000F9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0" name="Text Box 1">
          <a:extLst>
            <a:ext uri="{FF2B5EF4-FFF2-40B4-BE49-F238E27FC236}">
              <a16:creationId xmlns:a16="http://schemas.microsoft.com/office/drawing/2014/main" id="{00000000-0008-0000-0200-0000FA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1" name="Text Box 2">
          <a:extLst>
            <a:ext uri="{FF2B5EF4-FFF2-40B4-BE49-F238E27FC236}">
              <a16:creationId xmlns:a16="http://schemas.microsoft.com/office/drawing/2014/main" id="{00000000-0008-0000-0200-0000FB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52" name="Text Box 2">
          <a:extLst>
            <a:ext uri="{FF2B5EF4-FFF2-40B4-BE49-F238E27FC236}">
              <a16:creationId xmlns:a16="http://schemas.microsoft.com/office/drawing/2014/main" id="{00000000-0008-0000-0200-0000FC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3" name="Text Box 1">
          <a:extLst>
            <a:ext uri="{FF2B5EF4-FFF2-40B4-BE49-F238E27FC236}">
              <a16:creationId xmlns:a16="http://schemas.microsoft.com/office/drawing/2014/main" id="{00000000-0008-0000-0200-0000FD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4" name="Text Box 2">
          <a:extLst>
            <a:ext uri="{FF2B5EF4-FFF2-40B4-BE49-F238E27FC236}">
              <a16:creationId xmlns:a16="http://schemas.microsoft.com/office/drawing/2014/main" id="{00000000-0008-0000-0200-0000FE00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55" name="Text Box 2">
          <a:extLst>
            <a:ext uri="{FF2B5EF4-FFF2-40B4-BE49-F238E27FC236}">
              <a16:creationId xmlns:a16="http://schemas.microsoft.com/office/drawing/2014/main" id="{00000000-0008-0000-0200-0000FF00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6" name="Text Box 1">
          <a:extLst>
            <a:ext uri="{FF2B5EF4-FFF2-40B4-BE49-F238E27FC236}">
              <a16:creationId xmlns:a16="http://schemas.microsoft.com/office/drawing/2014/main" id="{00000000-0008-0000-0200-000000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7" name="Text Box 2">
          <a:extLst>
            <a:ext uri="{FF2B5EF4-FFF2-40B4-BE49-F238E27FC236}">
              <a16:creationId xmlns:a16="http://schemas.microsoft.com/office/drawing/2014/main" id="{00000000-0008-0000-0200-000001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58" name="Text Box 2">
          <a:extLst>
            <a:ext uri="{FF2B5EF4-FFF2-40B4-BE49-F238E27FC236}">
              <a16:creationId xmlns:a16="http://schemas.microsoft.com/office/drawing/2014/main" id="{00000000-0008-0000-0200-000002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59" name="Text Box 1">
          <a:extLst>
            <a:ext uri="{FF2B5EF4-FFF2-40B4-BE49-F238E27FC236}">
              <a16:creationId xmlns:a16="http://schemas.microsoft.com/office/drawing/2014/main" id="{00000000-0008-0000-0200-000003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0" name="Text Box 2">
          <a:extLst>
            <a:ext uri="{FF2B5EF4-FFF2-40B4-BE49-F238E27FC236}">
              <a16:creationId xmlns:a16="http://schemas.microsoft.com/office/drawing/2014/main" id="{00000000-0008-0000-0200-000004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61" name="Text Box 2">
          <a:extLst>
            <a:ext uri="{FF2B5EF4-FFF2-40B4-BE49-F238E27FC236}">
              <a16:creationId xmlns:a16="http://schemas.microsoft.com/office/drawing/2014/main" id="{00000000-0008-0000-0200-000005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2" name="Text Box 1">
          <a:extLst>
            <a:ext uri="{FF2B5EF4-FFF2-40B4-BE49-F238E27FC236}">
              <a16:creationId xmlns:a16="http://schemas.microsoft.com/office/drawing/2014/main" id="{00000000-0008-0000-0200-000006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3" name="Text Box 2">
          <a:extLst>
            <a:ext uri="{FF2B5EF4-FFF2-40B4-BE49-F238E27FC236}">
              <a16:creationId xmlns:a16="http://schemas.microsoft.com/office/drawing/2014/main" id="{00000000-0008-0000-0200-000007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64" name="Text Box 2">
          <a:extLst>
            <a:ext uri="{FF2B5EF4-FFF2-40B4-BE49-F238E27FC236}">
              <a16:creationId xmlns:a16="http://schemas.microsoft.com/office/drawing/2014/main" id="{00000000-0008-0000-0200-000008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5" name="Text Box 1">
          <a:extLst>
            <a:ext uri="{FF2B5EF4-FFF2-40B4-BE49-F238E27FC236}">
              <a16:creationId xmlns:a16="http://schemas.microsoft.com/office/drawing/2014/main" id="{00000000-0008-0000-0200-000009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6" name="Text Box 2">
          <a:extLst>
            <a:ext uri="{FF2B5EF4-FFF2-40B4-BE49-F238E27FC236}">
              <a16:creationId xmlns:a16="http://schemas.microsoft.com/office/drawing/2014/main" id="{00000000-0008-0000-0200-00000A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67" name="Text Box 2">
          <a:extLst>
            <a:ext uri="{FF2B5EF4-FFF2-40B4-BE49-F238E27FC236}">
              <a16:creationId xmlns:a16="http://schemas.microsoft.com/office/drawing/2014/main" id="{00000000-0008-0000-0200-00000B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8" name="Text Box 1">
          <a:extLst>
            <a:ext uri="{FF2B5EF4-FFF2-40B4-BE49-F238E27FC236}">
              <a16:creationId xmlns:a16="http://schemas.microsoft.com/office/drawing/2014/main" id="{00000000-0008-0000-0200-00000C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69" name="Text Box 2">
          <a:extLst>
            <a:ext uri="{FF2B5EF4-FFF2-40B4-BE49-F238E27FC236}">
              <a16:creationId xmlns:a16="http://schemas.microsoft.com/office/drawing/2014/main" id="{00000000-0008-0000-0200-00000D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70" name="Text Box 2">
          <a:extLst>
            <a:ext uri="{FF2B5EF4-FFF2-40B4-BE49-F238E27FC236}">
              <a16:creationId xmlns:a16="http://schemas.microsoft.com/office/drawing/2014/main" id="{00000000-0008-0000-0200-00000E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71" name="Text Box 1">
          <a:extLst>
            <a:ext uri="{FF2B5EF4-FFF2-40B4-BE49-F238E27FC236}">
              <a16:creationId xmlns:a16="http://schemas.microsoft.com/office/drawing/2014/main" id="{00000000-0008-0000-0200-00000F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72" name="Text Box 2">
          <a:extLst>
            <a:ext uri="{FF2B5EF4-FFF2-40B4-BE49-F238E27FC236}">
              <a16:creationId xmlns:a16="http://schemas.microsoft.com/office/drawing/2014/main" id="{00000000-0008-0000-0200-000010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73" name="Text Box 2">
          <a:extLst>
            <a:ext uri="{FF2B5EF4-FFF2-40B4-BE49-F238E27FC236}">
              <a16:creationId xmlns:a16="http://schemas.microsoft.com/office/drawing/2014/main" id="{00000000-0008-0000-0200-000011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74" name="Text Box 1">
          <a:extLst>
            <a:ext uri="{FF2B5EF4-FFF2-40B4-BE49-F238E27FC236}">
              <a16:creationId xmlns:a16="http://schemas.microsoft.com/office/drawing/2014/main" id="{00000000-0008-0000-0200-000012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275" name="Text Box 2">
          <a:extLst>
            <a:ext uri="{FF2B5EF4-FFF2-40B4-BE49-F238E27FC236}">
              <a16:creationId xmlns:a16="http://schemas.microsoft.com/office/drawing/2014/main" id="{00000000-0008-0000-0200-000013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76" name="Text Box 2">
          <a:extLst>
            <a:ext uri="{FF2B5EF4-FFF2-40B4-BE49-F238E27FC236}">
              <a16:creationId xmlns:a16="http://schemas.microsoft.com/office/drawing/2014/main" id="{00000000-0008-0000-0200-000014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77" name="Text Box 1">
          <a:extLst>
            <a:ext uri="{FF2B5EF4-FFF2-40B4-BE49-F238E27FC236}">
              <a16:creationId xmlns:a16="http://schemas.microsoft.com/office/drawing/2014/main" id="{00000000-0008-0000-0200-000015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78" name="Text Box 2">
          <a:extLst>
            <a:ext uri="{FF2B5EF4-FFF2-40B4-BE49-F238E27FC236}">
              <a16:creationId xmlns:a16="http://schemas.microsoft.com/office/drawing/2014/main" id="{00000000-0008-0000-0200-000016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79" name="Text Box 2">
          <a:extLst>
            <a:ext uri="{FF2B5EF4-FFF2-40B4-BE49-F238E27FC236}">
              <a16:creationId xmlns:a16="http://schemas.microsoft.com/office/drawing/2014/main" id="{00000000-0008-0000-0200-000017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0" name="Text Box 1">
          <a:extLst>
            <a:ext uri="{FF2B5EF4-FFF2-40B4-BE49-F238E27FC236}">
              <a16:creationId xmlns:a16="http://schemas.microsoft.com/office/drawing/2014/main" id="{00000000-0008-0000-0200-000018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1" name="Text Box 2">
          <a:extLst>
            <a:ext uri="{FF2B5EF4-FFF2-40B4-BE49-F238E27FC236}">
              <a16:creationId xmlns:a16="http://schemas.microsoft.com/office/drawing/2014/main" id="{00000000-0008-0000-0200-000019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3" name="Text Box 1">
          <a:extLst>
            <a:ext uri="{FF2B5EF4-FFF2-40B4-BE49-F238E27FC236}">
              <a16:creationId xmlns:a16="http://schemas.microsoft.com/office/drawing/2014/main" id="{00000000-0008-0000-0200-00001B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4" name="Text Box 2">
          <a:extLst>
            <a:ext uri="{FF2B5EF4-FFF2-40B4-BE49-F238E27FC236}">
              <a16:creationId xmlns:a16="http://schemas.microsoft.com/office/drawing/2014/main" id="{00000000-0008-0000-0200-00001C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85" name="Text Box 2">
          <a:extLst>
            <a:ext uri="{FF2B5EF4-FFF2-40B4-BE49-F238E27FC236}">
              <a16:creationId xmlns:a16="http://schemas.microsoft.com/office/drawing/2014/main" id="{00000000-0008-0000-0200-00001D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6" name="Text Box 1">
          <a:extLst>
            <a:ext uri="{FF2B5EF4-FFF2-40B4-BE49-F238E27FC236}">
              <a16:creationId xmlns:a16="http://schemas.microsoft.com/office/drawing/2014/main" id="{00000000-0008-0000-0200-00001E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7" name="Text Box 2">
          <a:extLst>
            <a:ext uri="{FF2B5EF4-FFF2-40B4-BE49-F238E27FC236}">
              <a16:creationId xmlns:a16="http://schemas.microsoft.com/office/drawing/2014/main" id="{00000000-0008-0000-0200-00001F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88" name="Text Box 2">
          <a:extLst>
            <a:ext uri="{FF2B5EF4-FFF2-40B4-BE49-F238E27FC236}">
              <a16:creationId xmlns:a16="http://schemas.microsoft.com/office/drawing/2014/main" id="{00000000-0008-0000-0200-000020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89" name="Text Box 1">
          <a:extLst>
            <a:ext uri="{FF2B5EF4-FFF2-40B4-BE49-F238E27FC236}">
              <a16:creationId xmlns:a16="http://schemas.microsoft.com/office/drawing/2014/main" id="{00000000-0008-0000-0200-000021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0" name="Text Box 2">
          <a:extLst>
            <a:ext uri="{FF2B5EF4-FFF2-40B4-BE49-F238E27FC236}">
              <a16:creationId xmlns:a16="http://schemas.microsoft.com/office/drawing/2014/main" id="{00000000-0008-0000-0200-000022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91" name="Text Box 2">
          <a:extLst>
            <a:ext uri="{FF2B5EF4-FFF2-40B4-BE49-F238E27FC236}">
              <a16:creationId xmlns:a16="http://schemas.microsoft.com/office/drawing/2014/main" id="{00000000-0008-0000-0200-000023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2" name="Text Box 1">
          <a:extLst>
            <a:ext uri="{FF2B5EF4-FFF2-40B4-BE49-F238E27FC236}">
              <a16:creationId xmlns:a16="http://schemas.microsoft.com/office/drawing/2014/main" id="{00000000-0008-0000-0200-000024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3" name="Text Box 2">
          <a:extLst>
            <a:ext uri="{FF2B5EF4-FFF2-40B4-BE49-F238E27FC236}">
              <a16:creationId xmlns:a16="http://schemas.microsoft.com/office/drawing/2014/main" id="{00000000-0008-0000-0200-000025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94" name="Text Box 2">
          <a:extLst>
            <a:ext uri="{FF2B5EF4-FFF2-40B4-BE49-F238E27FC236}">
              <a16:creationId xmlns:a16="http://schemas.microsoft.com/office/drawing/2014/main" id="{00000000-0008-0000-0200-000026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5" name="Text Box 1">
          <a:extLst>
            <a:ext uri="{FF2B5EF4-FFF2-40B4-BE49-F238E27FC236}">
              <a16:creationId xmlns:a16="http://schemas.microsoft.com/office/drawing/2014/main" id="{00000000-0008-0000-0200-000027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6" name="Text Box 2">
          <a:extLst>
            <a:ext uri="{FF2B5EF4-FFF2-40B4-BE49-F238E27FC236}">
              <a16:creationId xmlns:a16="http://schemas.microsoft.com/office/drawing/2014/main" id="{00000000-0008-0000-0200-000028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297" name="Text Box 2">
          <a:extLst>
            <a:ext uri="{FF2B5EF4-FFF2-40B4-BE49-F238E27FC236}">
              <a16:creationId xmlns:a16="http://schemas.microsoft.com/office/drawing/2014/main" id="{00000000-0008-0000-0200-000029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8" name="Text Box 1">
          <a:extLst>
            <a:ext uri="{FF2B5EF4-FFF2-40B4-BE49-F238E27FC236}">
              <a16:creationId xmlns:a16="http://schemas.microsoft.com/office/drawing/2014/main" id="{00000000-0008-0000-0200-00002A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299" name="Text Box 2">
          <a:extLst>
            <a:ext uri="{FF2B5EF4-FFF2-40B4-BE49-F238E27FC236}">
              <a16:creationId xmlns:a16="http://schemas.microsoft.com/office/drawing/2014/main" id="{00000000-0008-0000-0200-00002B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00" name="Text Box 2">
          <a:extLst>
            <a:ext uri="{FF2B5EF4-FFF2-40B4-BE49-F238E27FC236}">
              <a16:creationId xmlns:a16="http://schemas.microsoft.com/office/drawing/2014/main" id="{00000000-0008-0000-0200-00002C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01" name="Text Box 1">
          <a:extLst>
            <a:ext uri="{FF2B5EF4-FFF2-40B4-BE49-F238E27FC236}">
              <a16:creationId xmlns:a16="http://schemas.microsoft.com/office/drawing/2014/main" id="{00000000-0008-0000-0200-00002D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02" name="Text Box 2">
          <a:extLst>
            <a:ext uri="{FF2B5EF4-FFF2-40B4-BE49-F238E27FC236}">
              <a16:creationId xmlns:a16="http://schemas.microsoft.com/office/drawing/2014/main" id="{00000000-0008-0000-0200-00002E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03" name="Text Box 2">
          <a:extLst>
            <a:ext uri="{FF2B5EF4-FFF2-40B4-BE49-F238E27FC236}">
              <a16:creationId xmlns:a16="http://schemas.microsoft.com/office/drawing/2014/main" id="{00000000-0008-0000-0200-00002F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04" name="Text Box 1">
          <a:extLst>
            <a:ext uri="{FF2B5EF4-FFF2-40B4-BE49-F238E27FC236}">
              <a16:creationId xmlns:a16="http://schemas.microsoft.com/office/drawing/2014/main" id="{00000000-0008-0000-0200-000030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05" name="Text Box 2">
          <a:extLst>
            <a:ext uri="{FF2B5EF4-FFF2-40B4-BE49-F238E27FC236}">
              <a16:creationId xmlns:a16="http://schemas.microsoft.com/office/drawing/2014/main" id="{00000000-0008-0000-0200-000031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306" name="Text Box 2">
          <a:extLst>
            <a:ext uri="{FF2B5EF4-FFF2-40B4-BE49-F238E27FC236}">
              <a16:creationId xmlns:a16="http://schemas.microsoft.com/office/drawing/2014/main" id="{00000000-0008-0000-0200-000032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307" name="Text Box 1">
          <a:extLst>
            <a:ext uri="{FF2B5EF4-FFF2-40B4-BE49-F238E27FC236}">
              <a16:creationId xmlns:a16="http://schemas.microsoft.com/office/drawing/2014/main" id="{00000000-0008-0000-0200-000033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308" name="Text Box 2">
          <a:extLst>
            <a:ext uri="{FF2B5EF4-FFF2-40B4-BE49-F238E27FC236}">
              <a16:creationId xmlns:a16="http://schemas.microsoft.com/office/drawing/2014/main" id="{00000000-0008-0000-0200-000034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09" name="Text Box 2">
          <a:extLst>
            <a:ext uri="{FF2B5EF4-FFF2-40B4-BE49-F238E27FC236}">
              <a16:creationId xmlns:a16="http://schemas.microsoft.com/office/drawing/2014/main" id="{00000000-0008-0000-0200-000035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0" name="Text Box 1">
          <a:extLst>
            <a:ext uri="{FF2B5EF4-FFF2-40B4-BE49-F238E27FC236}">
              <a16:creationId xmlns:a16="http://schemas.microsoft.com/office/drawing/2014/main" id="{00000000-0008-0000-0200-000036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1" name="Text Box 2">
          <a:extLst>
            <a:ext uri="{FF2B5EF4-FFF2-40B4-BE49-F238E27FC236}">
              <a16:creationId xmlns:a16="http://schemas.microsoft.com/office/drawing/2014/main" id="{00000000-0008-0000-0200-000037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14" name="Text Box 2">
          <a:extLst>
            <a:ext uri="{FF2B5EF4-FFF2-40B4-BE49-F238E27FC236}">
              <a16:creationId xmlns:a16="http://schemas.microsoft.com/office/drawing/2014/main" id="{00000000-0008-0000-0200-00003A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5" name="Text Box 1">
          <a:extLst>
            <a:ext uri="{FF2B5EF4-FFF2-40B4-BE49-F238E27FC236}">
              <a16:creationId xmlns:a16="http://schemas.microsoft.com/office/drawing/2014/main" id="{00000000-0008-0000-0200-00003B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6" name="Text Box 2">
          <a:extLst>
            <a:ext uri="{FF2B5EF4-FFF2-40B4-BE49-F238E27FC236}">
              <a16:creationId xmlns:a16="http://schemas.microsoft.com/office/drawing/2014/main" id="{00000000-0008-0000-0200-00003C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17" name="Text Box 2">
          <a:extLst>
            <a:ext uri="{FF2B5EF4-FFF2-40B4-BE49-F238E27FC236}">
              <a16:creationId xmlns:a16="http://schemas.microsoft.com/office/drawing/2014/main" id="{00000000-0008-0000-0200-00003D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8" name="Text Box 1">
          <a:extLst>
            <a:ext uri="{FF2B5EF4-FFF2-40B4-BE49-F238E27FC236}">
              <a16:creationId xmlns:a16="http://schemas.microsoft.com/office/drawing/2014/main" id="{00000000-0008-0000-0200-00003E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19" name="Text Box 2">
          <a:extLst>
            <a:ext uri="{FF2B5EF4-FFF2-40B4-BE49-F238E27FC236}">
              <a16:creationId xmlns:a16="http://schemas.microsoft.com/office/drawing/2014/main" id="{00000000-0008-0000-0200-00003F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20" name="Text Box 2">
          <a:extLst>
            <a:ext uri="{FF2B5EF4-FFF2-40B4-BE49-F238E27FC236}">
              <a16:creationId xmlns:a16="http://schemas.microsoft.com/office/drawing/2014/main" id="{00000000-0008-0000-0200-000040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21" name="Text Box 1">
          <a:extLst>
            <a:ext uri="{FF2B5EF4-FFF2-40B4-BE49-F238E27FC236}">
              <a16:creationId xmlns:a16="http://schemas.microsoft.com/office/drawing/2014/main" id="{00000000-0008-0000-0200-000041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22" name="Text Box 2">
          <a:extLst>
            <a:ext uri="{FF2B5EF4-FFF2-40B4-BE49-F238E27FC236}">
              <a16:creationId xmlns:a16="http://schemas.microsoft.com/office/drawing/2014/main" id="{00000000-0008-0000-0200-000042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23" name="Text Box 2">
          <a:extLst>
            <a:ext uri="{FF2B5EF4-FFF2-40B4-BE49-F238E27FC236}">
              <a16:creationId xmlns:a16="http://schemas.microsoft.com/office/drawing/2014/main" id="{00000000-0008-0000-0200-000043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24" name="Text Box 1">
          <a:extLst>
            <a:ext uri="{FF2B5EF4-FFF2-40B4-BE49-F238E27FC236}">
              <a16:creationId xmlns:a16="http://schemas.microsoft.com/office/drawing/2014/main" id="{00000000-0008-0000-0200-000044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25" name="Text Box 2">
          <a:extLst>
            <a:ext uri="{FF2B5EF4-FFF2-40B4-BE49-F238E27FC236}">
              <a16:creationId xmlns:a16="http://schemas.microsoft.com/office/drawing/2014/main" id="{00000000-0008-0000-0200-000045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26" name="Text Box 2">
          <a:extLst>
            <a:ext uri="{FF2B5EF4-FFF2-40B4-BE49-F238E27FC236}">
              <a16:creationId xmlns:a16="http://schemas.microsoft.com/office/drawing/2014/main" id="{00000000-0008-0000-0200-000046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27" name="Text Box 1">
          <a:extLst>
            <a:ext uri="{FF2B5EF4-FFF2-40B4-BE49-F238E27FC236}">
              <a16:creationId xmlns:a16="http://schemas.microsoft.com/office/drawing/2014/main" id="{00000000-0008-0000-0200-000047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28" name="Text Box 2">
          <a:extLst>
            <a:ext uri="{FF2B5EF4-FFF2-40B4-BE49-F238E27FC236}">
              <a16:creationId xmlns:a16="http://schemas.microsoft.com/office/drawing/2014/main" id="{00000000-0008-0000-0200-000048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29" name="Text Box 2">
          <a:extLst>
            <a:ext uri="{FF2B5EF4-FFF2-40B4-BE49-F238E27FC236}">
              <a16:creationId xmlns:a16="http://schemas.microsoft.com/office/drawing/2014/main" id="{00000000-0008-0000-0200-000049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0" name="Text Box 1">
          <a:extLst>
            <a:ext uri="{FF2B5EF4-FFF2-40B4-BE49-F238E27FC236}">
              <a16:creationId xmlns:a16="http://schemas.microsoft.com/office/drawing/2014/main" id="{00000000-0008-0000-0200-00004A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1" name="Text Box 2">
          <a:extLst>
            <a:ext uri="{FF2B5EF4-FFF2-40B4-BE49-F238E27FC236}">
              <a16:creationId xmlns:a16="http://schemas.microsoft.com/office/drawing/2014/main" id="{00000000-0008-0000-0200-00004B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32" name="Text Box 2">
          <a:extLst>
            <a:ext uri="{FF2B5EF4-FFF2-40B4-BE49-F238E27FC236}">
              <a16:creationId xmlns:a16="http://schemas.microsoft.com/office/drawing/2014/main" id="{00000000-0008-0000-0200-00004C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3" name="Text Box 1">
          <a:extLst>
            <a:ext uri="{FF2B5EF4-FFF2-40B4-BE49-F238E27FC236}">
              <a16:creationId xmlns:a16="http://schemas.microsoft.com/office/drawing/2014/main" id="{00000000-0008-0000-0200-00004D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4" name="Text Box 2">
          <a:extLst>
            <a:ext uri="{FF2B5EF4-FFF2-40B4-BE49-F238E27FC236}">
              <a16:creationId xmlns:a16="http://schemas.microsoft.com/office/drawing/2014/main" id="{00000000-0008-0000-0200-00004E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35" name="Text Box 2">
          <a:extLst>
            <a:ext uri="{FF2B5EF4-FFF2-40B4-BE49-F238E27FC236}">
              <a16:creationId xmlns:a16="http://schemas.microsoft.com/office/drawing/2014/main" id="{00000000-0008-0000-0200-00004F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6" name="Text Box 1">
          <a:extLst>
            <a:ext uri="{FF2B5EF4-FFF2-40B4-BE49-F238E27FC236}">
              <a16:creationId xmlns:a16="http://schemas.microsoft.com/office/drawing/2014/main" id="{00000000-0008-0000-0200-000050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7" name="Text Box 2">
          <a:extLst>
            <a:ext uri="{FF2B5EF4-FFF2-40B4-BE49-F238E27FC236}">
              <a16:creationId xmlns:a16="http://schemas.microsoft.com/office/drawing/2014/main" id="{00000000-0008-0000-0200-000051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38" name="Text Box 2">
          <a:extLst>
            <a:ext uri="{FF2B5EF4-FFF2-40B4-BE49-F238E27FC236}">
              <a16:creationId xmlns:a16="http://schemas.microsoft.com/office/drawing/2014/main" id="{00000000-0008-0000-0200-000052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39" name="Text Box 1">
          <a:extLst>
            <a:ext uri="{FF2B5EF4-FFF2-40B4-BE49-F238E27FC236}">
              <a16:creationId xmlns:a16="http://schemas.microsoft.com/office/drawing/2014/main" id="{00000000-0008-0000-0200-000053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40" name="Text Box 2">
          <a:extLst>
            <a:ext uri="{FF2B5EF4-FFF2-40B4-BE49-F238E27FC236}">
              <a16:creationId xmlns:a16="http://schemas.microsoft.com/office/drawing/2014/main" id="{00000000-0008-0000-0200-000054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341" name="Text Box 2">
          <a:extLst>
            <a:ext uri="{FF2B5EF4-FFF2-40B4-BE49-F238E27FC236}">
              <a16:creationId xmlns:a16="http://schemas.microsoft.com/office/drawing/2014/main" id="{00000000-0008-0000-0200-000055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342" name="Text Box 1">
          <a:extLst>
            <a:ext uri="{FF2B5EF4-FFF2-40B4-BE49-F238E27FC236}">
              <a16:creationId xmlns:a16="http://schemas.microsoft.com/office/drawing/2014/main" id="{00000000-0008-0000-0200-000056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763361"/>
    <xdr:sp macro="" textlink="">
      <xdr:nvSpPr>
        <xdr:cNvPr id="343" name="Text Box 2">
          <a:extLst>
            <a:ext uri="{FF2B5EF4-FFF2-40B4-BE49-F238E27FC236}">
              <a16:creationId xmlns:a16="http://schemas.microsoft.com/office/drawing/2014/main" id="{00000000-0008-0000-0200-000057010000}"/>
            </a:ext>
          </a:extLst>
        </xdr:cNvPr>
        <xdr:cNvSpPr txBox="1">
          <a:spLocks noChangeArrowheads="1"/>
        </xdr:cNvSpPr>
      </xdr:nvSpPr>
      <xdr:spPr bwMode="auto">
        <a:xfrm>
          <a:off x="1466850" y="87563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593612"/>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1466850" y="87563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45" name="Text Box 1">
          <a:extLst>
            <a:ext uri="{FF2B5EF4-FFF2-40B4-BE49-F238E27FC236}">
              <a16:creationId xmlns:a16="http://schemas.microsoft.com/office/drawing/2014/main" id="{00000000-0008-0000-0200-000059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129</xdr:row>
      <xdr:rowOff>0</xdr:rowOff>
    </xdr:from>
    <xdr:ext cx="0" cy="602116"/>
    <xdr:sp macro="" textlink="">
      <xdr:nvSpPr>
        <xdr:cNvPr id="346" name="Text Box 2">
          <a:extLst>
            <a:ext uri="{FF2B5EF4-FFF2-40B4-BE49-F238E27FC236}">
              <a16:creationId xmlns:a16="http://schemas.microsoft.com/office/drawing/2014/main" id="{00000000-0008-0000-0200-00005A010000}"/>
            </a:ext>
          </a:extLst>
        </xdr:cNvPr>
        <xdr:cNvSpPr txBox="1">
          <a:spLocks noChangeArrowheads="1"/>
        </xdr:cNvSpPr>
      </xdr:nvSpPr>
      <xdr:spPr bwMode="auto">
        <a:xfrm>
          <a:off x="1466850" y="87563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347" name="Text Box 2">
          <a:extLst>
            <a:ext uri="{FF2B5EF4-FFF2-40B4-BE49-F238E27FC236}">
              <a16:creationId xmlns:a16="http://schemas.microsoft.com/office/drawing/2014/main" id="{00000000-0008-0000-0200-00005B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348" name="Text Box 1">
          <a:extLst>
            <a:ext uri="{FF2B5EF4-FFF2-40B4-BE49-F238E27FC236}">
              <a16:creationId xmlns:a16="http://schemas.microsoft.com/office/drawing/2014/main" id="{00000000-0008-0000-0200-00005C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349" name="Text Box 2">
          <a:extLst>
            <a:ext uri="{FF2B5EF4-FFF2-40B4-BE49-F238E27FC236}">
              <a16:creationId xmlns:a16="http://schemas.microsoft.com/office/drawing/2014/main" id="{00000000-0008-0000-0200-00005D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350" name="Text Box 2">
          <a:extLst>
            <a:ext uri="{FF2B5EF4-FFF2-40B4-BE49-F238E27FC236}">
              <a16:creationId xmlns:a16="http://schemas.microsoft.com/office/drawing/2014/main" id="{00000000-0008-0000-0200-00005E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351" name="Text Box 1">
          <a:extLst>
            <a:ext uri="{FF2B5EF4-FFF2-40B4-BE49-F238E27FC236}">
              <a16:creationId xmlns:a16="http://schemas.microsoft.com/office/drawing/2014/main" id="{00000000-0008-0000-0200-00005F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352" name="Text Box 2">
          <a:extLst>
            <a:ext uri="{FF2B5EF4-FFF2-40B4-BE49-F238E27FC236}">
              <a16:creationId xmlns:a16="http://schemas.microsoft.com/office/drawing/2014/main" id="{00000000-0008-0000-0200-000060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63</xdr:row>
      <xdr:rowOff>0</xdr:rowOff>
    </xdr:from>
    <xdr:ext cx="0" cy="763361"/>
    <xdr:sp macro="" textlink="">
      <xdr:nvSpPr>
        <xdr:cNvPr id="353" name="Text Box 2">
          <a:extLst>
            <a:ext uri="{FF2B5EF4-FFF2-40B4-BE49-F238E27FC236}">
              <a16:creationId xmlns:a16="http://schemas.microsoft.com/office/drawing/2014/main" id="{00000000-0008-0000-0200-000061010000}"/>
            </a:ext>
          </a:extLst>
        </xdr:cNvPr>
        <xdr:cNvSpPr txBox="1">
          <a:spLocks noChangeArrowheads="1"/>
        </xdr:cNvSpPr>
      </xdr:nvSpPr>
      <xdr:spPr bwMode="auto">
        <a:xfrm>
          <a:off x="1466850" y="3724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63</xdr:row>
      <xdr:rowOff>0</xdr:rowOff>
    </xdr:from>
    <xdr:ext cx="0" cy="763361"/>
    <xdr:sp macro="" textlink="">
      <xdr:nvSpPr>
        <xdr:cNvPr id="354" name="Text Box 1">
          <a:extLst>
            <a:ext uri="{FF2B5EF4-FFF2-40B4-BE49-F238E27FC236}">
              <a16:creationId xmlns:a16="http://schemas.microsoft.com/office/drawing/2014/main" id="{00000000-0008-0000-0200-000062010000}"/>
            </a:ext>
          </a:extLst>
        </xdr:cNvPr>
        <xdr:cNvSpPr txBox="1">
          <a:spLocks noChangeArrowheads="1"/>
        </xdr:cNvSpPr>
      </xdr:nvSpPr>
      <xdr:spPr bwMode="auto">
        <a:xfrm>
          <a:off x="1466850" y="3724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63</xdr:row>
      <xdr:rowOff>0</xdr:rowOff>
    </xdr:from>
    <xdr:ext cx="0" cy="763361"/>
    <xdr:sp macro="" textlink="">
      <xdr:nvSpPr>
        <xdr:cNvPr id="355" name="Text Box 2">
          <a:extLst>
            <a:ext uri="{FF2B5EF4-FFF2-40B4-BE49-F238E27FC236}">
              <a16:creationId xmlns:a16="http://schemas.microsoft.com/office/drawing/2014/main" id="{00000000-0008-0000-0200-000063010000}"/>
            </a:ext>
          </a:extLst>
        </xdr:cNvPr>
        <xdr:cNvSpPr txBox="1">
          <a:spLocks noChangeArrowheads="1"/>
        </xdr:cNvSpPr>
      </xdr:nvSpPr>
      <xdr:spPr bwMode="auto">
        <a:xfrm>
          <a:off x="1466850" y="3724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63</xdr:row>
      <xdr:rowOff>0</xdr:rowOff>
    </xdr:from>
    <xdr:ext cx="0" cy="763361"/>
    <xdr:sp macro="" textlink="">
      <xdr:nvSpPr>
        <xdr:cNvPr id="356" name="Text Box 2">
          <a:extLst>
            <a:ext uri="{FF2B5EF4-FFF2-40B4-BE49-F238E27FC236}">
              <a16:creationId xmlns:a16="http://schemas.microsoft.com/office/drawing/2014/main" id="{00000000-0008-0000-0200-000064010000}"/>
            </a:ext>
          </a:extLst>
        </xdr:cNvPr>
        <xdr:cNvSpPr txBox="1">
          <a:spLocks noChangeArrowheads="1"/>
        </xdr:cNvSpPr>
      </xdr:nvSpPr>
      <xdr:spPr bwMode="auto">
        <a:xfrm>
          <a:off x="1466850" y="3724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63</xdr:row>
      <xdr:rowOff>0</xdr:rowOff>
    </xdr:from>
    <xdr:ext cx="0" cy="763361"/>
    <xdr:sp macro="" textlink="">
      <xdr:nvSpPr>
        <xdr:cNvPr id="357" name="Text Box 1">
          <a:extLst>
            <a:ext uri="{FF2B5EF4-FFF2-40B4-BE49-F238E27FC236}">
              <a16:creationId xmlns:a16="http://schemas.microsoft.com/office/drawing/2014/main" id="{00000000-0008-0000-0200-000065010000}"/>
            </a:ext>
          </a:extLst>
        </xdr:cNvPr>
        <xdr:cNvSpPr txBox="1">
          <a:spLocks noChangeArrowheads="1"/>
        </xdr:cNvSpPr>
      </xdr:nvSpPr>
      <xdr:spPr bwMode="auto">
        <a:xfrm>
          <a:off x="1466850" y="3724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63</xdr:row>
      <xdr:rowOff>0</xdr:rowOff>
    </xdr:from>
    <xdr:ext cx="0" cy="763361"/>
    <xdr:sp macro="" textlink="">
      <xdr:nvSpPr>
        <xdr:cNvPr id="358" name="Text Box 2">
          <a:extLst>
            <a:ext uri="{FF2B5EF4-FFF2-40B4-BE49-F238E27FC236}">
              <a16:creationId xmlns:a16="http://schemas.microsoft.com/office/drawing/2014/main" id="{00000000-0008-0000-0200-000066010000}"/>
            </a:ext>
          </a:extLst>
        </xdr:cNvPr>
        <xdr:cNvSpPr txBox="1">
          <a:spLocks noChangeArrowheads="1"/>
        </xdr:cNvSpPr>
      </xdr:nvSpPr>
      <xdr:spPr bwMode="auto">
        <a:xfrm>
          <a:off x="1466850" y="3724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59" name="Text Box 1">
          <a:extLst>
            <a:ext uri="{FF2B5EF4-FFF2-40B4-BE49-F238E27FC236}">
              <a16:creationId xmlns:a16="http://schemas.microsoft.com/office/drawing/2014/main" id="{00000000-0008-0000-0200-000067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0" name="Text Box 2">
          <a:extLst>
            <a:ext uri="{FF2B5EF4-FFF2-40B4-BE49-F238E27FC236}">
              <a16:creationId xmlns:a16="http://schemas.microsoft.com/office/drawing/2014/main" id="{00000000-0008-0000-0200-000068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1" name="Text Box 2">
          <a:extLst>
            <a:ext uri="{FF2B5EF4-FFF2-40B4-BE49-F238E27FC236}">
              <a16:creationId xmlns:a16="http://schemas.microsoft.com/office/drawing/2014/main" id="{00000000-0008-0000-0200-000069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2" name="Text Box 1">
          <a:extLst>
            <a:ext uri="{FF2B5EF4-FFF2-40B4-BE49-F238E27FC236}">
              <a16:creationId xmlns:a16="http://schemas.microsoft.com/office/drawing/2014/main" id="{00000000-0008-0000-0200-00006A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3" name="Text Box 2">
          <a:extLst>
            <a:ext uri="{FF2B5EF4-FFF2-40B4-BE49-F238E27FC236}">
              <a16:creationId xmlns:a16="http://schemas.microsoft.com/office/drawing/2014/main" id="{00000000-0008-0000-0200-00006B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4" name="Text Box 2">
          <a:extLst>
            <a:ext uri="{FF2B5EF4-FFF2-40B4-BE49-F238E27FC236}">
              <a16:creationId xmlns:a16="http://schemas.microsoft.com/office/drawing/2014/main" id="{00000000-0008-0000-0200-00006C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5" name="Text Box 1">
          <a:extLst>
            <a:ext uri="{FF2B5EF4-FFF2-40B4-BE49-F238E27FC236}">
              <a16:creationId xmlns:a16="http://schemas.microsoft.com/office/drawing/2014/main" id="{00000000-0008-0000-0200-00006D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6" name="Text Box 2">
          <a:extLst>
            <a:ext uri="{FF2B5EF4-FFF2-40B4-BE49-F238E27FC236}">
              <a16:creationId xmlns:a16="http://schemas.microsoft.com/office/drawing/2014/main" id="{00000000-0008-0000-0200-00006E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7" name="Text Box 2">
          <a:extLst>
            <a:ext uri="{FF2B5EF4-FFF2-40B4-BE49-F238E27FC236}">
              <a16:creationId xmlns:a16="http://schemas.microsoft.com/office/drawing/2014/main" id="{00000000-0008-0000-0200-00006F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8" name="Text Box 1">
          <a:extLst>
            <a:ext uri="{FF2B5EF4-FFF2-40B4-BE49-F238E27FC236}">
              <a16:creationId xmlns:a16="http://schemas.microsoft.com/office/drawing/2014/main" id="{00000000-0008-0000-0200-000070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69" name="Text Box 2">
          <a:extLst>
            <a:ext uri="{FF2B5EF4-FFF2-40B4-BE49-F238E27FC236}">
              <a16:creationId xmlns:a16="http://schemas.microsoft.com/office/drawing/2014/main" id="{00000000-0008-0000-0200-000071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70" name="Text Box 2">
          <a:extLst>
            <a:ext uri="{FF2B5EF4-FFF2-40B4-BE49-F238E27FC236}">
              <a16:creationId xmlns:a16="http://schemas.microsoft.com/office/drawing/2014/main" id="{00000000-0008-0000-0200-000072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71" name="Text Box 1">
          <a:extLst>
            <a:ext uri="{FF2B5EF4-FFF2-40B4-BE49-F238E27FC236}">
              <a16:creationId xmlns:a16="http://schemas.microsoft.com/office/drawing/2014/main" id="{00000000-0008-0000-0200-000073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72" name="Text Box 2">
          <a:extLst>
            <a:ext uri="{FF2B5EF4-FFF2-40B4-BE49-F238E27FC236}">
              <a16:creationId xmlns:a16="http://schemas.microsoft.com/office/drawing/2014/main" id="{00000000-0008-0000-0200-000074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73" name="Text Box 2">
          <a:extLst>
            <a:ext uri="{FF2B5EF4-FFF2-40B4-BE49-F238E27FC236}">
              <a16:creationId xmlns:a16="http://schemas.microsoft.com/office/drawing/2014/main" id="{00000000-0008-0000-0200-000075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74" name="Text Box 1">
          <a:extLst>
            <a:ext uri="{FF2B5EF4-FFF2-40B4-BE49-F238E27FC236}">
              <a16:creationId xmlns:a16="http://schemas.microsoft.com/office/drawing/2014/main" id="{00000000-0008-0000-0200-000076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64</xdr:row>
      <xdr:rowOff>0</xdr:rowOff>
    </xdr:from>
    <xdr:ext cx="0" cy="763361"/>
    <xdr:sp macro="" textlink="">
      <xdr:nvSpPr>
        <xdr:cNvPr id="375" name="Text Box 2">
          <a:extLst>
            <a:ext uri="{FF2B5EF4-FFF2-40B4-BE49-F238E27FC236}">
              <a16:creationId xmlns:a16="http://schemas.microsoft.com/office/drawing/2014/main" id="{00000000-0008-0000-0200-000077010000}"/>
            </a:ext>
          </a:extLst>
        </xdr:cNvPr>
        <xdr:cNvSpPr txBox="1">
          <a:spLocks noChangeArrowheads="1"/>
        </xdr:cNvSpPr>
      </xdr:nvSpPr>
      <xdr:spPr bwMode="auto">
        <a:xfrm>
          <a:off x="1466850" y="38004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76" name="Text Box 2">
          <a:extLst>
            <a:ext uri="{FF2B5EF4-FFF2-40B4-BE49-F238E27FC236}">
              <a16:creationId xmlns:a16="http://schemas.microsoft.com/office/drawing/2014/main" id="{00000000-0008-0000-0200-000078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77" name="Text Box 1">
          <a:extLst>
            <a:ext uri="{FF2B5EF4-FFF2-40B4-BE49-F238E27FC236}">
              <a16:creationId xmlns:a16="http://schemas.microsoft.com/office/drawing/2014/main" id="{00000000-0008-0000-0200-000079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78" name="Text Box 2">
          <a:extLst>
            <a:ext uri="{FF2B5EF4-FFF2-40B4-BE49-F238E27FC236}">
              <a16:creationId xmlns:a16="http://schemas.microsoft.com/office/drawing/2014/main" id="{00000000-0008-0000-0200-00007A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79" name="Text Box 2">
          <a:extLst>
            <a:ext uri="{FF2B5EF4-FFF2-40B4-BE49-F238E27FC236}">
              <a16:creationId xmlns:a16="http://schemas.microsoft.com/office/drawing/2014/main" id="{00000000-0008-0000-0200-00007B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0" name="Text Box 1">
          <a:extLst>
            <a:ext uri="{FF2B5EF4-FFF2-40B4-BE49-F238E27FC236}">
              <a16:creationId xmlns:a16="http://schemas.microsoft.com/office/drawing/2014/main" id="{00000000-0008-0000-0200-00007C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1" name="Text Box 2">
          <a:extLst>
            <a:ext uri="{FF2B5EF4-FFF2-40B4-BE49-F238E27FC236}">
              <a16:creationId xmlns:a16="http://schemas.microsoft.com/office/drawing/2014/main" id="{00000000-0008-0000-0200-00007D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82" name="Text Box 2">
          <a:extLst>
            <a:ext uri="{FF2B5EF4-FFF2-40B4-BE49-F238E27FC236}">
              <a16:creationId xmlns:a16="http://schemas.microsoft.com/office/drawing/2014/main" id="{00000000-0008-0000-0200-00007E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3" name="Text Box 1">
          <a:extLst>
            <a:ext uri="{FF2B5EF4-FFF2-40B4-BE49-F238E27FC236}">
              <a16:creationId xmlns:a16="http://schemas.microsoft.com/office/drawing/2014/main" id="{00000000-0008-0000-0200-00007F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4" name="Text Box 2">
          <a:extLst>
            <a:ext uri="{FF2B5EF4-FFF2-40B4-BE49-F238E27FC236}">
              <a16:creationId xmlns:a16="http://schemas.microsoft.com/office/drawing/2014/main" id="{00000000-0008-0000-0200-000080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85" name="Text Box 2">
          <a:extLst>
            <a:ext uri="{FF2B5EF4-FFF2-40B4-BE49-F238E27FC236}">
              <a16:creationId xmlns:a16="http://schemas.microsoft.com/office/drawing/2014/main" id="{00000000-0008-0000-0200-000081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6" name="Text Box 1">
          <a:extLst>
            <a:ext uri="{FF2B5EF4-FFF2-40B4-BE49-F238E27FC236}">
              <a16:creationId xmlns:a16="http://schemas.microsoft.com/office/drawing/2014/main" id="{00000000-0008-0000-0200-000082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7" name="Text Box 2">
          <a:extLst>
            <a:ext uri="{FF2B5EF4-FFF2-40B4-BE49-F238E27FC236}">
              <a16:creationId xmlns:a16="http://schemas.microsoft.com/office/drawing/2014/main" id="{00000000-0008-0000-0200-000083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88" name="Text Box 2">
          <a:extLst>
            <a:ext uri="{FF2B5EF4-FFF2-40B4-BE49-F238E27FC236}">
              <a16:creationId xmlns:a16="http://schemas.microsoft.com/office/drawing/2014/main" id="{00000000-0008-0000-0200-000084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89" name="Text Box 1">
          <a:extLst>
            <a:ext uri="{FF2B5EF4-FFF2-40B4-BE49-F238E27FC236}">
              <a16:creationId xmlns:a16="http://schemas.microsoft.com/office/drawing/2014/main" id="{00000000-0008-0000-0200-000085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0" name="Text Box 2">
          <a:extLst>
            <a:ext uri="{FF2B5EF4-FFF2-40B4-BE49-F238E27FC236}">
              <a16:creationId xmlns:a16="http://schemas.microsoft.com/office/drawing/2014/main" id="{00000000-0008-0000-0200-000086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91" name="Text Box 2">
          <a:extLst>
            <a:ext uri="{FF2B5EF4-FFF2-40B4-BE49-F238E27FC236}">
              <a16:creationId xmlns:a16="http://schemas.microsoft.com/office/drawing/2014/main" id="{00000000-0008-0000-0200-000087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2" name="Text Box 1">
          <a:extLst>
            <a:ext uri="{FF2B5EF4-FFF2-40B4-BE49-F238E27FC236}">
              <a16:creationId xmlns:a16="http://schemas.microsoft.com/office/drawing/2014/main" id="{00000000-0008-0000-0200-000088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3" name="Text Box 2">
          <a:extLst>
            <a:ext uri="{FF2B5EF4-FFF2-40B4-BE49-F238E27FC236}">
              <a16:creationId xmlns:a16="http://schemas.microsoft.com/office/drawing/2014/main" id="{00000000-0008-0000-0200-000089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94" name="Text Box 2">
          <a:extLst>
            <a:ext uri="{FF2B5EF4-FFF2-40B4-BE49-F238E27FC236}">
              <a16:creationId xmlns:a16="http://schemas.microsoft.com/office/drawing/2014/main" id="{00000000-0008-0000-0200-00008A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5" name="Text Box 1">
          <a:extLst>
            <a:ext uri="{FF2B5EF4-FFF2-40B4-BE49-F238E27FC236}">
              <a16:creationId xmlns:a16="http://schemas.microsoft.com/office/drawing/2014/main" id="{00000000-0008-0000-0200-00008B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6" name="Text Box 2">
          <a:extLst>
            <a:ext uri="{FF2B5EF4-FFF2-40B4-BE49-F238E27FC236}">
              <a16:creationId xmlns:a16="http://schemas.microsoft.com/office/drawing/2014/main" id="{00000000-0008-0000-0200-00008C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397" name="Text Box 2">
          <a:extLst>
            <a:ext uri="{FF2B5EF4-FFF2-40B4-BE49-F238E27FC236}">
              <a16:creationId xmlns:a16="http://schemas.microsoft.com/office/drawing/2014/main" id="{00000000-0008-0000-0200-00008D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8" name="Text Box 1">
          <a:extLst>
            <a:ext uri="{FF2B5EF4-FFF2-40B4-BE49-F238E27FC236}">
              <a16:creationId xmlns:a16="http://schemas.microsoft.com/office/drawing/2014/main" id="{00000000-0008-0000-0200-00008E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399" name="Text Box 2">
          <a:extLst>
            <a:ext uri="{FF2B5EF4-FFF2-40B4-BE49-F238E27FC236}">
              <a16:creationId xmlns:a16="http://schemas.microsoft.com/office/drawing/2014/main" id="{00000000-0008-0000-0200-00008F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00" name="Text Box 2">
          <a:extLst>
            <a:ext uri="{FF2B5EF4-FFF2-40B4-BE49-F238E27FC236}">
              <a16:creationId xmlns:a16="http://schemas.microsoft.com/office/drawing/2014/main" id="{00000000-0008-0000-0200-000090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01" name="Text Box 1">
          <a:extLst>
            <a:ext uri="{FF2B5EF4-FFF2-40B4-BE49-F238E27FC236}">
              <a16:creationId xmlns:a16="http://schemas.microsoft.com/office/drawing/2014/main" id="{00000000-0008-0000-0200-000091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02" name="Text Box 2">
          <a:extLst>
            <a:ext uri="{FF2B5EF4-FFF2-40B4-BE49-F238E27FC236}">
              <a16:creationId xmlns:a16="http://schemas.microsoft.com/office/drawing/2014/main" id="{00000000-0008-0000-0200-000092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03" name="Text Box 2">
          <a:extLst>
            <a:ext uri="{FF2B5EF4-FFF2-40B4-BE49-F238E27FC236}">
              <a16:creationId xmlns:a16="http://schemas.microsoft.com/office/drawing/2014/main" id="{00000000-0008-0000-0200-000093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04" name="Text Box 1">
          <a:extLst>
            <a:ext uri="{FF2B5EF4-FFF2-40B4-BE49-F238E27FC236}">
              <a16:creationId xmlns:a16="http://schemas.microsoft.com/office/drawing/2014/main" id="{00000000-0008-0000-0200-000094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05" name="Text Box 2">
          <a:extLst>
            <a:ext uri="{FF2B5EF4-FFF2-40B4-BE49-F238E27FC236}">
              <a16:creationId xmlns:a16="http://schemas.microsoft.com/office/drawing/2014/main" id="{00000000-0008-0000-0200-000095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406" name="Text Box 2">
          <a:extLst>
            <a:ext uri="{FF2B5EF4-FFF2-40B4-BE49-F238E27FC236}">
              <a16:creationId xmlns:a16="http://schemas.microsoft.com/office/drawing/2014/main" id="{00000000-0008-0000-0200-000096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407" name="Text Box 1">
          <a:extLst>
            <a:ext uri="{FF2B5EF4-FFF2-40B4-BE49-F238E27FC236}">
              <a16:creationId xmlns:a16="http://schemas.microsoft.com/office/drawing/2014/main" id="{00000000-0008-0000-0200-000097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408" name="Text Box 2">
          <a:extLst>
            <a:ext uri="{FF2B5EF4-FFF2-40B4-BE49-F238E27FC236}">
              <a16:creationId xmlns:a16="http://schemas.microsoft.com/office/drawing/2014/main" id="{00000000-0008-0000-0200-000098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09" name="Text Box 2">
          <a:extLst>
            <a:ext uri="{FF2B5EF4-FFF2-40B4-BE49-F238E27FC236}">
              <a16:creationId xmlns:a16="http://schemas.microsoft.com/office/drawing/2014/main" id="{00000000-0008-0000-0200-000099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0" name="Text Box 1">
          <a:extLst>
            <a:ext uri="{FF2B5EF4-FFF2-40B4-BE49-F238E27FC236}">
              <a16:creationId xmlns:a16="http://schemas.microsoft.com/office/drawing/2014/main" id="{00000000-0008-0000-0200-00009A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1" name="Text Box 2">
          <a:extLst>
            <a:ext uri="{FF2B5EF4-FFF2-40B4-BE49-F238E27FC236}">
              <a16:creationId xmlns:a16="http://schemas.microsoft.com/office/drawing/2014/main" id="{00000000-0008-0000-0200-00009B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2" name="Text Box 1">
          <a:extLst>
            <a:ext uri="{FF2B5EF4-FFF2-40B4-BE49-F238E27FC236}">
              <a16:creationId xmlns:a16="http://schemas.microsoft.com/office/drawing/2014/main" id="{00000000-0008-0000-0200-00009C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3" name="Text Box 2">
          <a:extLst>
            <a:ext uri="{FF2B5EF4-FFF2-40B4-BE49-F238E27FC236}">
              <a16:creationId xmlns:a16="http://schemas.microsoft.com/office/drawing/2014/main" id="{00000000-0008-0000-0200-00009D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14" name="Text Box 2">
          <a:extLst>
            <a:ext uri="{FF2B5EF4-FFF2-40B4-BE49-F238E27FC236}">
              <a16:creationId xmlns:a16="http://schemas.microsoft.com/office/drawing/2014/main" id="{00000000-0008-0000-0200-00009E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5" name="Text Box 1">
          <a:extLst>
            <a:ext uri="{FF2B5EF4-FFF2-40B4-BE49-F238E27FC236}">
              <a16:creationId xmlns:a16="http://schemas.microsoft.com/office/drawing/2014/main" id="{00000000-0008-0000-0200-00009F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6" name="Text Box 2">
          <a:extLst>
            <a:ext uri="{FF2B5EF4-FFF2-40B4-BE49-F238E27FC236}">
              <a16:creationId xmlns:a16="http://schemas.microsoft.com/office/drawing/2014/main" id="{00000000-0008-0000-0200-0000A0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17" name="Text Box 2">
          <a:extLst>
            <a:ext uri="{FF2B5EF4-FFF2-40B4-BE49-F238E27FC236}">
              <a16:creationId xmlns:a16="http://schemas.microsoft.com/office/drawing/2014/main" id="{00000000-0008-0000-0200-0000A1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8" name="Text Box 1">
          <a:extLst>
            <a:ext uri="{FF2B5EF4-FFF2-40B4-BE49-F238E27FC236}">
              <a16:creationId xmlns:a16="http://schemas.microsoft.com/office/drawing/2014/main" id="{00000000-0008-0000-0200-0000A2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19" name="Text Box 2">
          <a:extLst>
            <a:ext uri="{FF2B5EF4-FFF2-40B4-BE49-F238E27FC236}">
              <a16:creationId xmlns:a16="http://schemas.microsoft.com/office/drawing/2014/main" id="{00000000-0008-0000-0200-0000A3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20" name="Text Box 2">
          <a:extLst>
            <a:ext uri="{FF2B5EF4-FFF2-40B4-BE49-F238E27FC236}">
              <a16:creationId xmlns:a16="http://schemas.microsoft.com/office/drawing/2014/main" id="{00000000-0008-0000-0200-0000A4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21" name="Text Box 1">
          <a:extLst>
            <a:ext uri="{FF2B5EF4-FFF2-40B4-BE49-F238E27FC236}">
              <a16:creationId xmlns:a16="http://schemas.microsoft.com/office/drawing/2014/main" id="{00000000-0008-0000-0200-0000A5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22" name="Text Box 2">
          <a:extLst>
            <a:ext uri="{FF2B5EF4-FFF2-40B4-BE49-F238E27FC236}">
              <a16:creationId xmlns:a16="http://schemas.microsoft.com/office/drawing/2014/main" id="{00000000-0008-0000-0200-0000A6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23" name="Text Box 2">
          <a:extLst>
            <a:ext uri="{FF2B5EF4-FFF2-40B4-BE49-F238E27FC236}">
              <a16:creationId xmlns:a16="http://schemas.microsoft.com/office/drawing/2014/main" id="{00000000-0008-0000-0200-0000A7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24" name="Text Box 1">
          <a:extLst>
            <a:ext uri="{FF2B5EF4-FFF2-40B4-BE49-F238E27FC236}">
              <a16:creationId xmlns:a16="http://schemas.microsoft.com/office/drawing/2014/main" id="{00000000-0008-0000-0200-0000A8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25" name="Text Box 2">
          <a:extLst>
            <a:ext uri="{FF2B5EF4-FFF2-40B4-BE49-F238E27FC236}">
              <a16:creationId xmlns:a16="http://schemas.microsoft.com/office/drawing/2014/main" id="{00000000-0008-0000-0200-0000A9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26" name="Text Box 2">
          <a:extLst>
            <a:ext uri="{FF2B5EF4-FFF2-40B4-BE49-F238E27FC236}">
              <a16:creationId xmlns:a16="http://schemas.microsoft.com/office/drawing/2014/main" id="{00000000-0008-0000-0200-0000AA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27" name="Text Box 1">
          <a:extLst>
            <a:ext uri="{FF2B5EF4-FFF2-40B4-BE49-F238E27FC236}">
              <a16:creationId xmlns:a16="http://schemas.microsoft.com/office/drawing/2014/main" id="{00000000-0008-0000-0200-0000AB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28" name="Text Box 2">
          <a:extLst>
            <a:ext uri="{FF2B5EF4-FFF2-40B4-BE49-F238E27FC236}">
              <a16:creationId xmlns:a16="http://schemas.microsoft.com/office/drawing/2014/main" id="{00000000-0008-0000-0200-0000AC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29" name="Text Box 2">
          <a:extLst>
            <a:ext uri="{FF2B5EF4-FFF2-40B4-BE49-F238E27FC236}">
              <a16:creationId xmlns:a16="http://schemas.microsoft.com/office/drawing/2014/main" id="{00000000-0008-0000-0200-0000AD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0" name="Text Box 1">
          <a:extLst>
            <a:ext uri="{FF2B5EF4-FFF2-40B4-BE49-F238E27FC236}">
              <a16:creationId xmlns:a16="http://schemas.microsoft.com/office/drawing/2014/main" id="{00000000-0008-0000-0200-0000AE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1" name="Text Box 2">
          <a:extLst>
            <a:ext uri="{FF2B5EF4-FFF2-40B4-BE49-F238E27FC236}">
              <a16:creationId xmlns:a16="http://schemas.microsoft.com/office/drawing/2014/main" id="{00000000-0008-0000-0200-0000AF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32" name="Text Box 2">
          <a:extLst>
            <a:ext uri="{FF2B5EF4-FFF2-40B4-BE49-F238E27FC236}">
              <a16:creationId xmlns:a16="http://schemas.microsoft.com/office/drawing/2014/main" id="{00000000-0008-0000-0200-0000B0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3" name="Text Box 1">
          <a:extLst>
            <a:ext uri="{FF2B5EF4-FFF2-40B4-BE49-F238E27FC236}">
              <a16:creationId xmlns:a16="http://schemas.microsoft.com/office/drawing/2014/main" id="{00000000-0008-0000-0200-0000B1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4" name="Text Box 2">
          <a:extLst>
            <a:ext uri="{FF2B5EF4-FFF2-40B4-BE49-F238E27FC236}">
              <a16:creationId xmlns:a16="http://schemas.microsoft.com/office/drawing/2014/main" id="{00000000-0008-0000-0200-0000B2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35" name="Text Box 2">
          <a:extLst>
            <a:ext uri="{FF2B5EF4-FFF2-40B4-BE49-F238E27FC236}">
              <a16:creationId xmlns:a16="http://schemas.microsoft.com/office/drawing/2014/main" id="{00000000-0008-0000-0200-0000B3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6" name="Text Box 1">
          <a:extLst>
            <a:ext uri="{FF2B5EF4-FFF2-40B4-BE49-F238E27FC236}">
              <a16:creationId xmlns:a16="http://schemas.microsoft.com/office/drawing/2014/main" id="{00000000-0008-0000-0200-0000B4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7" name="Text Box 2">
          <a:extLst>
            <a:ext uri="{FF2B5EF4-FFF2-40B4-BE49-F238E27FC236}">
              <a16:creationId xmlns:a16="http://schemas.microsoft.com/office/drawing/2014/main" id="{00000000-0008-0000-0200-0000B5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38" name="Text Box 2">
          <a:extLst>
            <a:ext uri="{FF2B5EF4-FFF2-40B4-BE49-F238E27FC236}">
              <a16:creationId xmlns:a16="http://schemas.microsoft.com/office/drawing/2014/main" id="{00000000-0008-0000-0200-0000B6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39" name="Text Box 1">
          <a:extLst>
            <a:ext uri="{FF2B5EF4-FFF2-40B4-BE49-F238E27FC236}">
              <a16:creationId xmlns:a16="http://schemas.microsoft.com/office/drawing/2014/main" id="{00000000-0008-0000-0200-0000B7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40" name="Text Box 2">
          <a:extLst>
            <a:ext uri="{FF2B5EF4-FFF2-40B4-BE49-F238E27FC236}">
              <a16:creationId xmlns:a16="http://schemas.microsoft.com/office/drawing/2014/main" id="{00000000-0008-0000-0200-0000B8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441" name="Text Box 2">
          <a:extLst>
            <a:ext uri="{FF2B5EF4-FFF2-40B4-BE49-F238E27FC236}">
              <a16:creationId xmlns:a16="http://schemas.microsoft.com/office/drawing/2014/main" id="{00000000-0008-0000-0200-0000B9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442" name="Text Box 1">
          <a:extLst>
            <a:ext uri="{FF2B5EF4-FFF2-40B4-BE49-F238E27FC236}">
              <a16:creationId xmlns:a16="http://schemas.microsoft.com/office/drawing/2014/main" id="{00000000-0008-0000-0200-0000BA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763361"/>
    <xdr:sp macro="" textlink="">
      <xdr:nvSpPr>
        <xdr:cNvPr id="443" name="Text Box 2">
          <a:extLst>
            <a:ext uri="{FF2B5EF4-FFF2-40B4-BE49-F238E27FC236}">
              <a16:creationId xmlns:a16="http://schemas.microsoft.com/office/drawing/2014/main" id="{00000000-0008-0000-0200-0000BB010000}"/>
            </a:ext>
          </a:extLst>
        </xdr:cNvPr>
        <xdr:cNvSpPr txBox="1">
          <a:spLocks noChangeArrowheads="1"/>
        </xdr:cNvSpPr>
      </xdr:nvSpPr>
      <xdr:spPr bwMode="auto">
        <a:xfrm>
          <a:off x="1466850" y="220027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593612"/>
    <xdr:sp macro="" textlink="">
      <xdr:nvSpPr>
        <xdr:cNvPr id="444" name="Text Box 2">
          <a:extLst>
            <a:ext uri="{FF2B5EF4-FFF2-40B4-BE49-F238E27FC236}">
              <a16:creationId xmlns:a16="http://schemas.microsoft.com/office/drawing/2014/main" id="{00000000-0008-0000-0200-0000BC010000}"/>
            </a:ext>
          </a:extLst>
        </xdr:cNvPr>
        <xdr:cNvSpPr txBox="1">
          <a:spLocks noChangeArrowheads="1"/>
        </xdr:cNvSpPr>
      </xdr:nvSpPr>
      <xdr:spPr bwMode="auto">
        <a:xfrm>
          <a:off x="1466850" y="220027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45" name="Text Box 1">
          <a:extLst>
            <a:ext uri="{FF2B5EF4-FFF2-40B4-BE49-F238E27FC236}">
              <a16:creationId xmlns:a16="http://schemas.microsoft.com/office/drawing/2014/main" id="{00000000-0008-0000-0200-0000BD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42</xdr:row>
      <xdr:rowOff>0</xdr:rowOff>
    </xdr:from>
    <xdr:ext cx="0" cy="602116"/>
    <xdr:sp macro="" textlink="">
      <xdr:nvSpPr>
        <xdr:cNvPr id="446" name="Text Box 2">
          <a:extLst>
            <a:ext uri="{FF2B5EF4-FFF2-40B4-BE49-F238E27FC236}">
              <a16:creationId xmlns:a16="http://schemas.microsoft.com/office/drawing/2014/main" id="{00000000-0008-0000-0200-0000BE010000}"/>
            </a:ext>
          </a:extLst>
        </xdr:cNvPr>
        <xdr:cNvSpPr txBox="1">
          <a:spLocks noChangeArrowheads="1"/>
        </xdr:cNvSpPr>
      </xdr:nvSpPr>
      <xdr:spPr bwMode="auto">
        <a:xfrm>
          <a:off x="1466850" y="220027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47" name="Text Box 2">
          <a:extLst>
            <a:ext uri="{FF2B5EF4-FFF2-40B4-BE49-F238E27FC236}">
              <a16:creationId xmlns:a16="http://schemas.microsoft.com/office/drawing/2014/main" id="{00000000-0008-0000-0200-0000BF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48" name="Text Box 1">
          <a:extLst>
            <a:ext uri="{FF2B5EF4-FFF2-40B4-BE49-F238E27FC236}">
              <a16:creationId xmlns:a16="http://schemas.microsoft.com/office/drawing/2014/main" id="{00000000-0008-0000-0200-0000C0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49" name="Text Box 2">
          <a:extLst>
            <a:ext uri="{FF2B5EF4-FFF2-40B4-BE49-F238E27FC236}">
              <a16:creationId xmlns:a16="http://schemas.microsoft.com/office/drawing/2014/main" id="{00000000-0008-0000-0200-0000C1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50" name="Text Box 2">
          <a:extLst>
            <a:ext uri="{FF2B5EF4-FFF2-40B4-BE49-F238E27FC236}">
              <a16:creationId xmlns:a16="http://schemas.microsoft.com/office/drawing/2014/main" id="{00000000-0008-0000-0200-0000C2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51" name="Text Box 1">
          <a:extLst>
            <a:ext uri="{FF2B5EF4-FFF2-40B4-BE49-F238E27FC236}">
              <a16:creationId xmlns:a16="http://schemas.microsoft.com/office/drawing/2014/main" id="{00000000-0008-0000-0200-0000C3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52" name="Text Box 2">
          <a:extLst>
            <a:ext uri="{FF2B5EF4-FFF2-40B4-BE49-F238E27FC236}">
              <a16:creationId xmlns:a16="http://schemas.microsoft.com/office/drawing/2014/main" id="{00000000-0008-0000-0200-0000C4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53" name="Text Box 2">
          <a:extLst>
            <a:ext uri="{FF2B5EF4-FFF2-40B4-BE49-F238E27FC236}">
              <a16:creationId xmlns:a16="http://schemas.microsoft.com/office/drawing/2014/main" id="{00000000-0008-0000-0200-0000C5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54" name="Text Box 1">
          <a:extLst>
            <a:ext uri="{FF2B5EF4-FFF2-40B4-BE49-F238E27FC236}">
              <a16:creationId xmlns:a16="http://schemas.microsoft.com/office/drawing/2014/main" id="{00000000-0008-0000-0200-0000C6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55" name="Text Box 2">
          <a:extLst>
            <a:ext uri="{FF2B5EF4-FFF2-40B4-BE49-F238E27FC236}">
              <a16:creationId xmlns:a16="http://schemas.microsoft.com/office/drawing/2014/main" id="{00000000-0008-0000-0200-0000C7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56" name="Text Box 2">
          <a:extLst>
            <a:ext uri="{FF2B5EF4-FFF2-40B4-BE49-F238E27FC236}">
              <a16:creationId xmlns:a16="http://schemas.microsoft.com/office/drawing/2014/main" id="{00000000-0008-0000-0200-0000C8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57" name="Text Box 1">
          <a:extLst>
            <a:ext uri="{FF2B5EF4-FFF2-40B4-BE49-F238E27FC236}">
              <a16:creationId xmlns:a16="http://schemas.microsoft.com/office/drawing/2014/main" id="{00000000-0008-0000-0200-0000C9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58" name="Text Box 2">
          <a:extLst>
            <a:ext uri="{FF2B5EF4-FFF2-40B4-BE49-F238E27FC236}">
              <a16:creationId xmlns:a16="http://schemas.microsoft.com/office/drawing/2014/main" id="{00000000-0008-0000-0200-0000CA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59" name="Text Box 2">
          <a:extLst>
            <a:ext uri="{FF2B5EF4-FFF2-40B4-BE49-F238E27FC236}">
              <a16:creationId xmlns:a16="http://schemas.microsoft.com/office/drawing/2014/main" id="{00000000-0008-0000-0200-0000CB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0" name="Text Box 1">
          <a:extLst>
            <a:ext uri="{FF2B5EF4-FFF2-40B4-BE49-F238E27FC236}">
              <a16:creationId xmlns:a16="http://schemas.microsoft.com/office/drawing/2014/main" id="{00000000-0008-0000-0200-0000CC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1" name="Text Box 2">
          <a:extLst>
            <a:ext uri="{FF2B5EF4-FFF2-40B4-BE49-F238E27FC236}">
              <a16:creationId xmlns:a16="http://schemas.microsoft.com/office/drawing/2014/main" id="{00000000-0008-0000-0200-0000CD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62" name="Text Box 2">
          <a:extLst>
            <a:ext uri="{FF2B5EF4-FFF2-40B4-BE49-F238E27FC236}">
              <a16:creationId xmlns:a16="http://schemas.microsoft.com/office/drawing/2014/main" id="{00000000-0008-0000-0200-0000CE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3" name="Text Box 1">
          <a:extLst>
            <a:ext uri="{FF2B5EF4-FFF2-40B4-BE49-F238E27FC236}">
              <a16:creationId xmlns:a16="http://schemas.microsoft.com/office/drawing/2014/main" id="{00000000-0008-0000-0200-0000CF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4" name="Text Box 2">
          <a:extLst>
            <a:ext uri="{FF2B5EF4-FFF2-40B4-BE49-F238E27FC236}">
              <a16:creationId xmlns:a16="http://schemas.microsoft.com/office/drawing/2014/main" id="{00000000-0008-0000-0200-0000D0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65" name="Text Box 2">
          <a:extLst>
            <a:ext uri="{FF2B5EF4-FFF2-40B4-BE49-F238E27FC236}">
              <a16:creationId xmlns:a16="http://schemas.microsoft.com/office/drawing/2014/main" id="{00000000-0008-0000-0200-0000D1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6" name="Text Box 1">
          <a:extLst>
            <a:ext uri="{FF2B5EF4-FFF2-40B4-BE49-F238E27FC236}">
              <a16:creationId xmlns:a16="http://schemas.microsoft.com/office/drawing/2014/main" id="{00000000-0008-0000-0200-0000D2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7" name="Text Box 2">
          <a:extLst>
            <a:ext uri="{FF2B5EF4-FFF2-40B4-BE49-F238E27FC236}">
              <a16:creationId xmlns:a16="http://schemas.microsoft.com/office/drawing/2014/main" id="{00000000-0008-0000-0200-0000D3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69" name="Text Box 1">
          <a:extLst>
            <a:ext uri="{FF2B5EF4-FFF2-40B4-BE49-F238E27FC236}">
              <a16:creationId xmlns:a16="http://schemas.microsoft.com/office/drawing/2014/main" id="{00000000-0008-0000-0200-0000D5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70" name="Text Box 2">
          <a:extLst>
            <a:ext uri="{FF2B5EF4-FFF2-40B4-BE49-F238E27FC236}">
              <a16:creationId xmlns:a16="http://schemas.microsoft.com/office/drawing/2014/main" id="{00000000-0008-0000-0200-0000D6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71" name="Text Box 2">
          <a:extLst>
            <a:ext uri="{FF2B5EF4-FFF2-40B4-BE49-F238E27FC236}">
              <a16:creationId xmlns:a16="http://schemas.microsoft.com/office/drawing/2014/main" id="{00000000-0008-0000-0200-0000D7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72" name="Text Box 1">
          <a:extLst>
            <a:ext uri="{FF2B5EF4-FFF2-40B4-BE49-F238E27FC236}">
              <a16:creationId xmlns:a16="http://schemas.microsoft.com/office/drawing/2014/main" id="{00000000-0008-0000-0200-0000D8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73" name="Text Box 2">
          <a:extLst>
            <a:ext uri="{FF2B5EF4-FFF2-40B4-BE49-F238E27FC236}">
              <a16:creationId xmlns:a16="http://schemas.microsoft.com/office/drawing/2014/main" id="{00000000-0008-0000-0200-0000D9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74" name="Text Box 2">
          <a:extLst>
            <a:ext uri="{FF2B5EF4-FFF2-40B4-BE49-F238E27FC236}">
              <a16:creationId xmlns:a16="http://schemas.microsoft.com/office/drawing/2014/main" id="{00000000-0008-0000-0200-0000DA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75" name="Text Box 1">
          <a:extLst>
            <a:ext uri="{FF2B5EF4-FFF2-40B4-BE49-F238E27FC236}">
              <a16:creationId xmlns:a16="http://schemas.microsoft.com/office/drawing/2014/main" id="{00000000-0008-0000-0200-0000DB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76" name="Text Box 2">
          <a:extLst>
            <a:ext uri="{FF2B5EF4-FFF2-40B4-BE49-F238E27FC236}">
              <a16:creationId xmlns:a16="http://schemas.microsoft.com/office/drawing/2014/main" id="{00000000-0008-0000-0200-0000DC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763361"/>
    <xdr:sp macro="" textlink="">
      <xdr:nvSpPr>
        <xdr:cNvPr id="477" name="Text Box 2">
          <a:extLst>
            <a:ext uri="{FF2B5EF4-FFF2-40B4-BE49-F238E27FC236}">
              <a16:creationId xmlns:a16="http://schemas.microsoft.com/office/drawing/2014/main" id="{00000000-0008-0000-0200-0000DD010000}"/>
            </a:ext>
          </a:extLst>
        </xdr:cNvPr>
        <xdr:cNvSpPr txBox="1">
          <a:spLocks noChangeArrowheads="1"/>
        </xdr:cNvSpPr>
      </xdr:nvSpPr>
      <xdr:spPr bwMode="auto">
        <a:xfrm>
          <a:off x="1466850" y="1912620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763361"/>
    <xdr:sp macro="" textlink="">
      <xdr:nvSpPr>
        <xdr:cNvPr id="478" name="Text Box 1">
          <a:extLst>
            <a:ext uri="{FF2B5EF4-FFF2-40B4-BE49-F238E27FC236}">
              <a16:creationId xmlns:a16="http://schemas.microsoft.com/office/drawing/2014/main" id="{00000000-0008-0000-0200-0000DE010000}"/>
            </a:ext>
          </a:extLst>
        </xdr:cNvPr>
        <xdr:cNvSpPr txBox="1">
          <a:spLocks noChangeArrowheads="1"/>
        </xdr:cNvSpPr>
      </xdr:nvSpPr>
      <xdr:spPr bwMode="auto">
        <a:xfrm>
          <a:off x="1466850" y="1912620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763361"/>
    <xdr:sp macro="" textlink="">
      <xdr:nvSpPr>
        <xdr:cNvPr id="479" name="Text Box 2">
          <a:extLst>
            <a:ext uri="{FF2B5EF4-FFF2-40B4-BE49-F238E27FC236}">
              <a16:creationId xmlns:a16="http://schemas.microsoft.com/office/drawing/2014/main" id="{00000000-0008-0000-0200-0000DF010000}"/>
            </a:ext>
          </a:extLst>
        </xdr:cNvPr>
        <xdr:cNvSpPr txBox="1">
          <a:spLocks noChangeArrowheads="1"/>
        </xdr:cNvSpPr>
      </xdr:nvSpPr>
      <xdr:spPr bwMode="auto">
        <a:xfrm>
          <a:off x="1466850" y="1912620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593612"/>
    <xdr:sp macro="" textlink="">
      <xdr:nvSpPr>
        <xdr:cNvPr id="480" name="Text Box 2">
          <a:extLst>
            <a:ext uri="{FF2B5EF4-FFF2-40B4-BE49-F238E27FC236}">
              <a16:creationId xmlns:a16="http://schemas.microsoft.com/office/drawing/2014/main" id="{00000000-0008-0000-0200-0000E0010000}"/>
            </a:ext>
          </a:extLst>
        </xdr:cNvPr>
        <xdr:cNvSpPr txBox="1">
          <a:spLocks noChangeArrowheads="1"/>
        </xdr:cNvSpPr>
      </xdr:nvSpPr>
      <xdr:spPr bwMode="auto">
        <a:xfrm>
          <a:off x="1466850" y="1912620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81" name="Text Box 1">
          <a:extLst>
            <a:ext uri="{FF2B5EF4-FFF2-40B4-BE49-F238E27FC236}">
              <a16:creationId xmlns:a16="http://schemas.microsoft.com/office/drawing/2014/main" id="{00000000-0008-0000-0200-0000E1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37</xdr:row>
      <xdr:rowOff>0</xdr:rowOff>
    </xdr:from>
    <xdr:ext cx="0" cy="602116"/>
    <xdr:sp macro="" textlink="">
      <xdr:nvSpPr>
        <xdr:cNvPr id="482" name="Text Box 2">
          <a:extLst>
            <a:ext uri="{FF2B5EF4-FFF2-40B4-BE49-F238E27FC236}">
              <a16:creationId xmlns:a16="http://schemas.microsoft.com/office/drawing/2014/main" id="{00000000-0008-0000-0200-0000E2010000}"/>
            </a:ext>
          </a:extLst>
        </xdr:cNvPr>
        <xdr:cNvSpPr txBox="1">
          <a:spLocks noChangeArrowheads="1"/>
        </xdr:cNvSpPr>
      </xdr:nvSpPr>
      <xdr:spPr bwMode="auto">
        <a:xfrm>
          <a:off x="1466850" y="1912620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41</xdr:row>
      <xdr:rowOff>0</xdr:rowOff>
    </xdr:from>
    <xdr:ext cx="0" cy="763361"/>
    <xdr:sp macro="" textlink="">
      <xdr:nvSpPr>
        <xdr:cNvPr id="483" name="Text Box 1">
          <a:extLst>
            <a:ext uri="{FF2B5EF4-FFF2-40B4-BE49-F238E27FC236}">
              <a16:creationId xmlns:a16="http://schemas.microsoft.com/office/drawing/2014/main" id="{00000000-0008-0000-0200-0000E3010000}"/>
            </a:ext>
          </a:extLst>
        </xdr:cNvPr>
        <xdr:cNvSpPr txBox="1">
          <a:spLocks noChangeArrowheads="1"/>
        </xdr:cNvSpPr>
      </xdr:nvSpPr>
      <xdr:spPr bwMode="auto">
        <a:xfrm>
          <a:off x="1466850" y="21545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41</xdr:row>
      <xdr:rowOff>0</xdr:rowOff>
    </xdr:from>
    <xdr:ext cx="0" cy="763361"/>
    <xdr:sp macro="" textlink="">
      <xdr:nvSpPr>
        <xdr:cNvPr id="484" name="Text Box 2">
          <a:extLst>
            <a:ext uri="{FF2B5EF4-FFF2-40B4-BE49-F238E27FC236}">
              <a16:creationId xmlns:a16="http://schemas.microsoft.com/office/drawing/2014/main" id="{00000000-0008-0000-0200-0000E4010000}"/>
            </a:ext>
          </a:extLst>
        </xdr:cNvPr>
        <xdr:cNvSpPr txBox="1">
          <a:spLocks noChangeArrowheads="1"/>
        </xdr:cNvSpPr>
      </xdr:nvSpPr>
      <xdr:spPr bwMode="auto">
        <a:xfrm>
          <a:off x="1466850" y="21545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41</xdr:row>
      <xdr:rowOff>0</xdr:rowOff>
    </xdr:from>
    <xdr:ext cx="0" cy="763361"/>
    <xdr:sp macro="" textlink="">
      <xdr:nvSpPr>
        <xdr:cNvPr id="485" name="Text Box 2">
          <a:extLst>
            <a:ext uri="{FF2B5EF4-FFF2-40B4-BE49-F238E27FC236}">
              <a16:creationId xmlns:a16="http://schemas.microsoft.com/office/drawing/2014/main" id="{00000000-0008-0000-0200-0000E5010000}"/>
            </a:ext>
          </a:extLst>
        </xdr:cNvPr>
        <xdr:cNvSpPr txBox="1">
          <a:spLocks noChangeArrowheads="1"/>
        </xdr:cNvSpPr>
      </xdr:nvSpPr>
      <xdr:spPr bwMode="auto">
        <a:xfrm>
          <a:off x="1466850" y="21545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41</xdr:row>
      <xdr:rowOff>0</xdr:rowOff>
    </xdr:from>
    <xdr:ext cx="0" cy="763361"/>
    <xdr:sp macro="" textlink="">
      <xdr:nvSpPr>
        <xdr:cNvPr id="486" name="Text Box 1">
          <a:extLst>
            <a:ext uri="{FF2B5EF4-FFF2-40B4-BE49-F238E27FC236}">
              <a16:creationId xmlns:a16="http://schemas.microsoft.com/office/drawing/2014/main" id="{00000000-0008-0000-0200-0000E6010000}"/>
            </a:ext>
          </a:extLst>
        </xdr:cNvPr>
        <xdr:cNvSpPr txBox="1">
          <a:spLocks noChangeArrowheads="1"/>
        </xdr:cNvSpPr>
      </xdr:nvSpPr>
      <xdr:spPr bwMode="auto">
        <a:xfrm>
          <a:off x="1466850" y="21545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41</xdr:row>
      <xdr:rowOff>0</xdr:rowOff>
    </xdr:from>
    <xdr:ext cx="0" cy="763361"/>
    <xdr:sp macro="" textlink="">
      <xdr:nvSpPr>
        <xdr:cNvPr id="487" name="Text Box 2">
          <a:extLst>
            <a:ext uri="{FF2B5EF4-FFF2-40B4-BE49-F238E27FC236}">
              <a16:creationId xmlns:a16="http://schemas.microsoft.com/office/drawing/2014/main" id="{00000000-0008-0000-0200-0000E7010000}"/>
            </a:ext>
          </a:extLst>
        </xdr:cNvPr>
        <xdr:cNvSpPr txBox="1">
          <a:spLocks noChangeArrowheads="1"/>
        </xdr:cNvSpPr>
      </xdr:nvSpPr>
      <xdr:spPr bwMode="auto">
        <a:xfrm>
          <a:off x="1466850" y="21545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15</xdr:col>
      <xdr:colOff>519545</xdr:colOff>
      <xdr:row>4</xdr:row>
      <xdr:rowOff>51954</xdr:rowOff>
    </xdr:from>
    <xdr:to>
      <xdr:col>19</xdr:col>
      <xdr:colOff>34635</xdr:colOff>
      <xdr:row>4</xdr:row>
      <xdr:rowOff>51954</xdr:rowOff>
    </xdr:to>
    <xdr:cxnSp macro="">
      <xdr:nvCxnSpPr>
        <xdr:cNvPr id="488" name="Straight Connector 487">
          <a:extLst>
            <a:ext uri="{FF2B5EF4-FFF2-40B4-BE49-F238E27FC236}">
              <a16:creationId xmlns:a16="http://schemas.microsoft.com/office/drawing/2014/main" id="{00000000-0008-0000-0200-0000E8010000}"/>
            </a:ext>
          </a:extLst>
        </xdr:cNvPr>
        <xdr:cNvCxnSpPr/>
      </xdr:nvCxnSpPr>
      <xdr:spPr>
        <a:xfrm>
          <a:off x="7863320" y="1623579"/>
          <a:ext cx="15439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1209675</xdr:colOff>
      <xdr:row>10</xdr:row>
      <xdr:rowOff>0</xdr:rowOff>
    </xdr:from>
    <xdr:ext cx="0" cy="602116"/>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 name="Text Box 1">
          <a:extLst>
            <a:ext uri="{FF2B5EF4-FFF2-40B4-BE49-F238E27FC236}">
              <a16:creationId xmlns:a16="http://schemas.microsoft.com/office/drawing/2014/main" id="{00000000-0008-0000-0300-000005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 name="Text Box 2">
          <a:extLst>
            <a:ext uri="{FF2B5EF4-FFF2-40B4-BE49-F238E27FC236}">
              <a16:creationId xmlns:a16="http://schemas.microsoft.com/office/drawing/2014/main" id="{00000000-0008-0000-0300-000006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8" name="Text Box 1">
          <a:extLst>
            <a:ext uri="{FF2B5EF4-FFF2-40B4-BE49-F238E27FC236}">
              <a16:creationId xmlns:a16="http://schemas.microsoft.com/office/drawing/2014/main" id="{00000000-0008-0000-0300-000008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0" name="Text Box 2">
          <a:extLst>
            <a:ext uri="{FF2B5EF4-FFF2-40B4-BE49-F238E27FC236}">
              <a16:creationId xmlns:a16="http://schemas.microsoft.com/office/drawing/2014/main" id="{00000000-0008-0000-0300-00000A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1" name="Text Box 1">
          <a:extLst>
            <a:ext uri="{FF2B5EF4-FFF2-40B4-BE49-F238E27FC236}">
              <a16:creationId xmlns:a16="http://schemas.microsoft.com/office/drawing/2014/main" id="{00000000-0008-0000-0300-00000B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2" name="Text Box 2">
          <a:extLst>
            <a:ext uri="{FF2B5EF4-FFF2-40B4-BE49-F238E27FC236}">
              <a16:creationId xmlns:a16="http://schemas.microsoft.com/office/drawing/2014/main" id="{00000000-0008-0000-0300-00000C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4" name="Text Box 1">
          <a:extLst>
            <a:ext uri="{FF2B5EF4-FFF2-40B4-BE49-F238E27FC236}">
              <a16:creationId xmlns:a16="http://schemas.microsoft.com/office/drawing/2014/main" id="{00000000-0008-0000-0300-00000E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5" name="Text Box 2">
          <a:extLst>
            <a:ext uri="{FF2B5EF4-FFF2-40B4-BE49-F238E27FC236}">
              <a16:creationId xmlns:a16="http://schemas.microsoft.com/office/drawing/2014/main" id="{00000000-0008-0000-0300-00000F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6" name="Text Box 2">
          <a:extLst>
            <a:ext uri="{FF2B5EF4-FFF2-40B4-BE49-F238E27FC236}">
              <a16:creationId xmlns:a16="http://schemas.microsoft.com/office/drawing/2014/main" id="{00000000-0008-0000-0300-000010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7" name="Text Box 1">
          <a:extLst>
            <a:ext uri="{FF2B5EF4-FFF2-40B4-BE49-F238E27FC236}">
              <a16:creationId xmlns:a16="http://schemas.microsoft.com/office/drawing/2014/main" id="{00000000-0008-0000-0300-000011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18" name="Text Box 2">
          <a:extLst>
            <a:ext uri="{FF2B5EF4-FFF2-40B4-BE49-F238E27FC236}">
              <a16:creationId xmlns:a16="http://schemas.microsoft.com/office/drawing/2014/main" id="{00000000-0008-0000-0300-000012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19" name="Text Box 2">
          <a:extLst>
            <a:ext uri="{FF2B5EF4-FFF2-40B4-BE49-F238E27FC236}">
              <a16:creationId xmlns:a16="http://schemas.microsoft.com/office/drawing/2014/main" id="{00000000-0008-0000-0300-000013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0" name="Text Box 1">
          <a:extLst>
            <a:ext uri="{FF2B5EF4-FFF2-40B4-BE49-F238E27FC236}">
              <a16:creationId xmlns:a16="http://schemas.microsoft.com/office/drawing/2014/main" id="{00000000-0008-0000-0300-000014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1" name="Text Box 2">
          <a:extLst>
            <a:ext uri="{FF2B5EF4-FFF2-40B4-BE49-F238E27FC236}">
              <a16:creationId xmlns:a16="http://schemas.microsoft.com/office/drawing/2014/main" id="{00000000-0008-0000-0300-000015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2" name="Text Box 2">
          <a:extLst>
            <a:ext uri="{FF2B5EF4-FFF2-40B4-BE49-F238E27FC236}">
              <a16:creationId xmlns:a16="http://schemas.microsoft.com/office/drawing/2014/main" id="{00000000-0008-0000-0300-000016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3" name="Text Box 1">
          <a:extLst>
            <a:ext uri="{FF2B5EF4-FFF2-40B4-BE49-F238E27FC236}">
              <a16:creationId xmlns:a16="http://schemas.microsoft.com/office/drawing/2014/main" id="{00000000-0008-0000-0300-000017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4" name="Text Box 2">
          <a:extLst>
            <a:ext uri="{FF2B5EF4-FFF2-40B4-BE49-F238E27FC236}">
              <a16:creationId xmlns:a16="http://schemas.microsoft.com/office/drawing/2014/main" id="{00000000-0008-0000-0300-000018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5" name="Text Box 2">
          <a:extLst>
            <a:ext uri="{FF2B5EF4-FFF2-40B4-BE49-F238E27FC236}">
              <a16:creationId xmlns:a16="http://schemas.microsoft.com/office/drawing/2014/main" id="{00000000-0008-0000-0300-000019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6" name="Text Box 1">
          <a:extLst>
            <a:ext uri="{FF2B5EF4-FFF2-40B4-BE49-F238E27FC236}">
              <a16:creationId xmlns:a16="http://schemas.microsoft.com/office/drawing/2014/main" id="{00000000-0008-0000-0300-00001A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27" name="Text Box 2">
          <a:extLst>
            <a:ext uri="{FF2B5EF4-FFF2-40B4-BE49-F238E27FC236}">
              <a16:creationId xmlns:a16="http://schemas.microsoft.com/office/drawing/2014/main" id="{00000000-0008-0000-0300-00001B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29" name="Text Box 2">
          <a:extLst>
            <a:ext uri="{FF2B5EF4-FFF2-40B4-BE49-F238E27FC236}">
              <a16:creationId xmlns:a16="http://schemas.microsoft.com/office/drawing/2014/main" id="{00000000-0008-0000-0300-00001D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0" name="Text Box 1">
          <a:extLst>
            <a:ext uri="{FF2B5EF4-FFF2-40B4-BE49-F238E27FC236}">
              <a16:creationId xmlns:a16="http://schemas.microsoft.com/office/drawing/2014/main" id="{00000000-0008-0000-0300-00001E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1" name="Text Box 2">
          <a:extLst>
            <a:ext uri="{FF2B5EF4-FFF2-40B4-BE49-F238E27FC236}">
              <a16:creationId xmlns:a16="http://schemas.microsoft.com/office/drawing/2014/main" id="{00000000-0008-0000-0300-00001F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2" name="Text Box 1">
          <a:extLst>
            <a:ext uri="{FF2B5EF4-FFF2-40B4-BE49-F238E27FC236}">
              <a16:creationId xmlns:a16="http://schemas.microsoft.com/office/drawing/2014/main" id="{00000000-0008-0000-0300-000020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3" name="Text Box 2">
          <a:extLst>
            <a:ext uri="{FF2B5EF4-FFF2-40B4-BE49-F238E27FC236}">
              <a16:creationId xmlns:a16="http://schemas.microsoft.com/office/drawing/2014/main" id="{00000000-0008-0000-0300-000021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4" name="Text Box 2">
          <a:extLst>
            <a:ext uri="{FF2B5EF4-FFF2-40B4-BE49-F238E27FC236}">
              <a16:creationId xmlns:a16="http://schemas.microsoft.com/office/drawing/2014/main" id="{00000000-0008-0000-0300-000022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5" name="Text Box 1">
          <a:extLst>
            <a:ext uri="{FF2B5EF4-FFF2-40B4-BE49-F238E27FC236}">
              <a16:creationId xmlns:a16="http://schemas.microsoft.com/office/drawing/2014/main" id="{00000000-0008-0000-0300-000023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6" name="Text Box 2">
          <a:extLst>
            <a:ext uri="{FF2B5EF4-FFF2-40B4-BE49-F238E27FC236}">
              <a16:creationId xmlns:a16="http://schemas.microsoft.com/office/drawing/2014/main" id="{00000000-0008-0000-0300-000024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37" name="Text Box 2">
          <a:extLst>
            <a:ext uri="{FF2B5EF4-FFF2-40B4-BE49-F238E27FC236}">
              <a16:creationId xmlns:a16="http://schemas.microsoft.com/office/drawing/2014/main" id="{00000000-0008-0000-0300-000025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8" name="Text Box 1">
          <a:extLst>
            <a:ext uri="{FF2B5EF4-FFF2-40B4-BE49-F238E27FC236}">
              <a16:creationId xmlns:a16="http://schemas.microsoft.com/office/drawing/2014/main" id="{00000000-0008-0000-0300-000026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39" name="Text Box 2">
          <a:extLst>
            <a:ext uri="{FF2B5EF4-FFF2-40B4-BE49-F238E27FC236}">
              <a16:creationId xmlns:a16="http://schemas.microsoft.com/office/drawing/2014/main" id="{00000000-0008-0000-0300-000027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0" name="Text Box 2">
          <a:extLst>
            <a:ext uri="{FF2B5EF4-FFF2-40B4-BE49-F238E27FC236}">
              <a16:creationId xmlns:a16="http://schemas.microsoft.com/office/drawing/2014/main" id="{00000000-0008-0000-0300-000028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1" name="Text Box 1">
          <a:extLst>
            <a:ext uri="{FF2B5EF4-FFF2-40B4-BE49-F238E27FC236}">
              <a16:creationId xmlns:a16="http://schemas.microsoft.com/office/drawing/2014/main" id="{00000000-0008-0000-0300-000029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2" name="Text Box 2">
          <a:extLst>
            <a:ext uri="{FF2B5EF4-FFF2-40B4-BE49-F238E27FC236}">
              <a16:creationId xmlns:a16="http://schemas.microsoft.com/office/drawing/2014/main" id="{00000000-0008-0000-0300-00002A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3" name="Text Box 2">
          <a:extLst>
            <a:ext uri="{FF2B5EF4-FFF2-40B4-BE49-F238E27FC236}">
              <a16:creationId xmlns:a16="http://schemas.microsoft.com/office/drawing/2014/main" id="{00000000-0008-0000-0300-00002B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4" name="Text Box 1">
          <a:extLst>
            <a:ext uri="{FF2B5EF4-FFF2-40B4-BE49-F238E27FC236}">
              <a16:creationId xmlns:a16="http://schemas.microsoft.com/office/drawing/2014/main" id="{00000000-0008-0000-0300-00002C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5" name="Text Box 2">
          <a:extLst>
            <a:ext uri="{FF2B5EF4-FFF2-40B4-BE49-F238E27FC236}">
              <a16:creationId xmlns:a16="http://schemas.microsoft.com/office/drawing/2014/main" id="{00000000-0008-0000-0300-00002D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6" name="Text Box 2">
          <a:extLst>
            <a:ext uri="{FF2B5EF4-FFF2-40B4-BE49-F238E27FC236}">
              <a16:creationId xmlns:a16="http://schemas.microsoft.com/office/drawing/2014/main" id="{00000000-0008-0000-0300-00002E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7" name="Text Box 1">
          <a:extLst>
            <a:ext uri="{FF2B5EF4-FFF2-40B4-BE49-F238E27FC236}">
              <a16:creationId xmlns:a16="http://schemas.microsoft.com/office/drawing/2014/main" id="{00000000-0008-0000-0300-00002F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48" name="Text Box 2">
          <a:extLst>
            <a:ext uri="{FF2B5EF4-FFF2-40B4-BE49-F238E27FC236}">
              <a16:creationId xmlns:a16="http://schemas.microsoft.com/office/drawing/2014/main" id="{00000000-0008-0000-0300-000030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49" name="Text Box 2">
          <a:extLst>
            <a:ext uri="{FF2B5EF4-FFF2-40B4-BE49-F238E27FC236}">
              <a16:creationId xmlns:a16="http://schemas.microsoft.com/office/drawing/2014/main" id="{00000000-0008-0000-0300-000031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0" name="Text Box 1">
          <a:extLst>
            <a:ext uri="{FF2B5EF4-FFF2-40B4-BE49-F238E27FC236}">
              <a16:creationId xmlns:a16="http://schemas.microsoft.com/office/drawing/2014/main" id="{00000000-0008-0000-0300-000032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1" name="Text Box 2">
          <a:extLst>
            <a:ext uri="{FF2B5EF4-FFF2-40B4-BE49-F238E27FC236}">
              <a16:creationId xmlns:a16="http://schemas.microsoft.com/office/drawing/2014/main" id="{00000000-0008-0000-0300-000033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2" name="Text Box 2">
          <a:extLst>
            <a:ext uri="{FF2B5EF4-FFF2-40B4-BE49-F238E27FC236}">
              <a16:creationId xmlns:a16="http://schemas.microsoft.com/office/drawing/2014/main" id="{00000000-0008-0000-0300-000034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3" name="Text Box 1">
          <a:extLst>
            <a:ext uri="{FF2B5EF4-FFF2-40B4-BE49-F238E27FC236}">
              <a16:creationId xmlns:a16="http://schemas.microsoft.com/office/drawing/2014/main" id="{00000000-0008-0000-0300-000035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4" name="Text Box 2">
          <a:extLst>
            <a:ext uri="{FF2B5EF4-FFF2-40B4-BE49-F238E27FC236}">
              <a16:creationId xmlns:a16="http://schemas.microsoft.com/office/drawing/2014/main" id="{00000000-0008-0000-0300-000036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5" name="Text Box 2">
          <a:extLst>
            <a:ext uri="{FF2B5EF4-FFF2-40B4-BE49-F238E27FC236}">
              <a16:creationId xmlns:a16="http://schemas.microsoft.com/office/drawing/2014/main" id="{00000000-0008-0000-0300-000037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6" name="Text Box 1">
          <a:extLst>
            <a:ext uri="{FF2B5EF4-FFF2-40B4-BE49-F238E27FC236}">
              <a16:creationId xmlns:a16="http://schemas.microsoft.com/office/drawing/2014/main" id="{00000000-0008-0000-0300-000038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7" name="Text Box 2">
          <a:extLst>
            <a:ext uri="{FF2B5EF4-FFF2-40B4-BE49-F238E27FC236}">
              <a16:creationId xmlns:a16="http://schemas.microsoft.com/office/drawing/2014/main" id="{00000000-0008-0000-0300-000039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58" name="Text Box 2">
          <a:extLst>
            <a:ext uri="{FF2B5EF4-FFF2-40B4-BE49-F238E27FC236}">
              <a16:creationId xmlns:a16="http://schemas.microsoft.com/office/drawing/2014/main" id="{00000000-0008-0000-0300-00003A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59" name="Text Box 1">
          <a:extLst>
            <a:ext uri="{FF2B5EF4-FFF2-40B4-BE49-F238E27FC236}">
              <a16:creationId xmlns:a16="http://schemas.microsoft.com/office/drawing/2014/main" id="{00000000-0008-0000-0300-00003B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0" name="Text Box 2">
          <a:extLst>
            <a:ext uri="{FF2B5EF4-FFF2-40B4-BE49-F238E27FC236}">
              <a16:creationId xmlns:a16="http://schemas.microsoft.com/office/drawing/2014/main" id="{00000000-0008-0000-0300-00003C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1" name="Text Box 2">
          <a:extLst>
            <a:ext uri="{FF2B5EF4-FFF2-40B4-BE49-F238E27FC236}">
              <a16:creationId xmlns:a16="http://schemas.microsoft.com/office/drawing/2014/main" id="{00000000-0008-0000-0300-00003D000000}"/>
            </a:ext>
          </a:extLst>
        </xdr:cNvPr>
        <xdr:cNvSpPr txBox="1">
          <a:spLocks noChangeArrowheads="1"/>
        </xdr:cNvSpPr>
      </xdr:nvSpPr>
      <xdr:spPr bwMode="auto">
        <a:xfrm>
          <a:off x="1466850" y="3638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2" name="Text Box 1">
          <a:extLst>
            <a:ext uri="{FF2B5EF4-FFF2-40B4-BE49-F238E27FC236}">
              <a16:creationId xmlns:a16="http://schemas.microsoft.com/office/drawing/2014/main" id="{00000000-0008-0000-0300-00003E000000}"/>
            </a:ext>
          </a:extLst>
        </xdr:cNvPr>
        <xdr:cNvSpPr txBox="1">
          <a:spLocks noChangeArrowheads="1"/>
        </xdr:cNvSpPr>
      </xdr:nvSpPr>
      <xdr:spPr bwMode="auto">
        <a:xfrm>
          <a:off x="1466850" y="3638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763361"/>
    <xdr:sp macro="" textlink="">
      <xdr:nvSpPr>
        <xdr:cNvPr id="63" name="Text Box 2">
          <a:extLst>
            <a:ext uri="{FF2B5EF4-FFF2-40B4-BE49-F238E27FC236}">
              <a16:creationId xmlns:a16="http://schemas.microsoft.com/office/drawing/2014/main" id="{00000000-0008-0000-0300-00003F000000}"/>
            </a:ext>
          </a:extLst>
        </xdr:cNvPr>
        <xdr:cNvSpPr txBox="1">
          <a:spLocks noChangeArrowheads="1"/>
        </xdr:cNvSpPr>
      </xdr:nvSpPr>
      <xdr:spPr bwMode="auto">
        <a:xfrm>
          <a:off x="1466850" y="36385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593612"/>
    <xdr:sp macro="" textlink="">
      <xdr:nvSpPr>
        <xdr:cNvPr id="64" name="Text Box 2">
          <a:extLst>
            <a:ext uri="{FF2B5EF4-FFF2-40B4-BE49-F238E27FC236}">
              <a16:creationId xmlns:a16="http://schemas.microsoft.com/office/drawing/2014/main" id="{00000000-0008-0000-0300-000040000000}"/>
            </a:ext>
          </a:extLst>
        </xdr:cNvPr>
        <xdr:cNvSpPr txBox="1">
          <a:spLocks noChangeArrowheads="1"/>
        </xdr:cNvSpPr>
      </xdr:nvSpPr>
      <xdr:spPr bwMode="auto">
        <a:xfrm>
          <a:off x="1466850" y="36385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10</xdr:row>
      <xdr:rowOff>0</xdr:rowOff>
    </xdr:from>
    <xdr:ext cx="0" cy="602116"/>
    <xdr:sp macro="" textlink="">
      <xdr:nvSpPr>
        <xdr:cNvPr id="65" name="Text Box 1">
          <a:extLst>
            <a:ext uri="{FF2B5EF4-FFF2-40B4-BE49-F238E27FC236}">
              <a16:creationId xmlns:a16="http://schemas.microsoft.com/office/drawing/2014/main" id="{00000000-0008-0000-0300-000041000000}"/>
            </a:ext>
          </a:extLst>
        </xdr:cNvPr>
        <xdr:cNvSpPr txBox="1">
          <a:spLocks noChangeArrowheads="1"/>
        </xdr:cNvSpPr>
      </xdr:nvSpPr>
      <xdr:spPr bwMode="auto">
        <a:xfrm>
          <a:off x="1466850" y="36385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67" name="Text Box 2">
          <a:extLst>
            <a:ext uri="{FF2B5EF4-FFF2-40B4-BE49-F238E27FC236}">
              <a16:creationId xmlns:a16="http://schemas.microsoft.com/office/drawing/2014/main" id="{00000000-0008-0000-0300-000043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68" name="Text Box 1">
          <a:extLst>
            <a:ext uri="{FF2B5EF4-FFF2-40B4-BE49-F238E27FC236}">
              <a16:creationId xmlns:a16="http://schemas.microsoft.com/office/drawing/2014/main" id="{00000000-0008-0000-0300-000044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69" name="Text Box 2">
          <a:extLst>
            <a:ext uri="{FF2B5EF4-FFF2-40B4-BE49-F238E27FC236}">
              <a16:creationId xmlns:a16="http://schemas.microsoft.com/office/drawing/2014/main" id="{00000000-0008-0000-0300-000045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70" name="Text Box 2">
          <a:extLst>
            <a:ext uri="{FF2B5EF4-FFF2-40B4-BE49-F238E27FC236}">
              <a16:creationId xmlns:a16="http://schemas.microsoft.com/office/drawing/2014/main" id="{00000000-0008-0000-0300-000046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71" name="Text Box 1">
          <a:extLst>
            <a:ext uri="{FF2B5EF4-FFF2-40B4-BE49-F238E27FC236}">
              <a16:creationId xmlns:a16="http://schemas.microsoft.com/office/drawing/2014/main" id="{00000000-0008-0000-0300-000047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72" name="Text Box 2">
          <a:extLst>
            <a:ext uri="{FF2B5EF4-FFF2-40B4-BE49-F238E27FC236}">
              <a16:creationId xmlns:a16="http://schemas.microsoft.com/office/drawing/2014/main" id="{00000000-0008-0000-0300-000048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73" name="Text Box 2">
          <a:extLst>
            <a:ext uri="{FF2B5EF4-FFF2-40B4-BE49-F238E27FC236}">
              <a16:creationId xmlns:a16="http://schemas.microsoft.com/office/drawing/2014/main" id="{00000000-0008-0000-0300-000049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74" name="Text Box 1">
          <a:extLst>
            <a:ext uri="{FF2B5EF4-FFF2-40B4-BE49-F238E27FC236}">
              <a16:creationId xmlns:a16="http://schemas.microsoft.com/office/drawing/2014/main" id="{00000000-0008-0000-0300-00004A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75" name="Text Box 2">
          <a:extLst>
            <a:ext uri="{FF2B5EF4-FFF2-40B4-BE49-F238E27FC236}">
              <a16:creationId xmlns:a16="http://schemas.microsoft.com/office/drawing/2014/main" id="{00000000-0008-0000-0300-00004B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76" name="Text Box 2">
          <a:extLst>
            <a:ext uri="{FF2B5EF4-FFF2-40B4-BE49-F238E27FC236}">
              <a16:creationId xmlns:a16="http://schemas.microsoft.com/office/drawing/2014/main" id="{00000000-0008-0000-0300-00004C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77" name="Text Box 1">
          <a:extLst>
            <a:ext uri="{FF2B5EF4-FFF2-40B4-BE49-F238E27FC236}">
              <a16:creationId xmlns:a16="http://schemas.microsoft.com/office/drawing/2014/main" id="{00000000-0008-0000-0300-00004D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78" name="Text Box 2">
          <a:extLst>
            <a:ext uri="{FF2B5EF4-FFF2-40B4-BE49-F238E27FC236}">
              <a16:creationId xmlns:a16="http://schemas.microsoft.com/office/drawing/2014/main" id="{00000000-0008-0000-0300-00004E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79" name="Text Box 2">
          <a:extLst>
            <a:ext uri="{FF2B5EF4-FFF2-40B4-BE49-F238E27FC236}">
              <a16:creationId xmlns:a16="http://schemas.microsoft.com/office/drawing/2014/main" id="{00000000-0008-0000-0300-00004F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0" name="Text Box 1">
          <a:extLst>
            <a:ext uri="{FF2B5EF4-FFF2-40B4-BE49-F238E27FC236}">
              <a16:creationId xmlns:a16="http://schemas.microsoft.com/office/drawing/2014/main" id="{00000000-0008-0000-0300-000050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1" name="Text Box 2">
          <a:extLst>
            <a:ext uri="{FF2B5EF4-FFF2-40B4-BE49-F238E27FC236}">
              <a16:creationId xmlns:a16="http://schemas.microsoft.com/office/drawing/2014/main" id="{00000000-0008-0000-0300-000051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82" name="Text Box 2">
          <a:extLst>
            <a:ext uri="{FF2B5EF4-FFF2-40B4-BE49-F238E27FC236}">
              <a16:creationId xmlns:a16="http://schemas.microsoft.com/office/drawing/2014/main" id="{00000000-0008-0000-0300-000052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3" name="Text Box 1">
          <a:extLst>
            <a:ext uri="{FF2B5EF4-FFF2-40B4-BE49-F238E27FC236}">
              <a16:creationId xmlns:a16="http://schemas.microsoft.com/office/drawing/2014/main" id="{00000000-0008-0000-0300-000053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4" name="Text Box 2">
          <a:extLst>
            <a:ext uri="{FF2B5EF4-FFF2-40B4-BE49-F238E27FC236}">
              <a16:creationId xmlns:a16="http://schemas.microsoft.com/office/drawing/2014/main" id="{00000000-0008-0000-0300-000054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85" name="Text Box 2">
          <a:extLst>
            <a:ext uri="{FF2B5EF4-FFF2-40B4-BE49-F238E27FC236}">
              <a16:creationId xmlns:a16="http://schemas.microsoft.com/office/drawing/2014/main" id="{00000000-0008-0000-0300-000055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6" name="Text Box 1">
          <a:extLst>
            <a:ext uri="{FF2B5EF4-FFF2-40B4-BE49-F238E27FC236}">
              <a16:creationId xmlns:a16="http://schemas.microsoft.com/office/drawing/2014/main" id="{00000000-0008-0000-0300-000056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7" name="Text Box 2">
          <a:extLst>
            <a:ext uri="{FF2B5EF4-FFF2-40B4-BE49-F238E27FC236}">
              <a16:creationId xmlns:a16="http://schemas.microsoft.com/office/drawing/2014/main" id="{00000000-0008-0000-0300-000057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88" name="Text Box 2">
          <a:extLst>
            <a:ext uri="{FF2B5EF4-FFF2-40B4-BE49-F238E27FC236}">
              <a16:creationId xmlns:a16="http://schemas.microsoft.com/office/drawing/2014/main" id="{00000000-0008-0000-0300-000058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89" name="Text Box 1">
          <a:extLst>
            <a:ext uri="{FF2B5EF4-FFF2-40B4-BE49-F238E27FC236}">
              <a16:creationId xmlns:a16="http://schemas.microsoft.com/office/drawing/2014/main" id="{00000000-0008-0000-0300-000059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90" name="Text Box 2">
          <a:extLst>
            <a:ext uri="{FF2B5EF4-FFF2-40B4-BE49-F238E27FC236}">
              <a16:creationId xmlns:a16="http://schemas.microsoft.com/office/drawing/2014/main" id="{00000000-0008-0000-0300-00005A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91" name="Text Box 2">
          <a:extLst>
            <a:ext uri="{FF2B5EF4-FFF2-40B4-BE49-F238E27FC236}">
              <a16:creationId xmlns:a16="http://schemas.microsoft.com/office/drawing/2014/main" id="{00000000-0008-0000-0300-00005B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92" name="Text Box 1">
          <a:extLst>
            <a:ext uri="{FF2B5EF4-FFF2-40B4-BE49-F238E27FC236}">
              <a16:creationId xmlns:a16="http://schemas.microsoft.com/office/drawing/2014/main" id="{00000000-0008-0000-0300-00005C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93" name="Text Box 2">
          <a:extLst>
            <a:ext uri="{FF2B5EF4-FFF2-40B4-BE49-F238E27FC236}">
              <a16:creationId xmlns:a16="http://schemas.microsoft.com/office/drawing/2014/main" id="{00000000-0008-0000-0300-00005D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94" name="Text Box 2">
          <a:extLst>
            <a:ext uri="{FF2B5EF4-FFF2-40B4-BE49-F238E27FC236}">
              <a16:creationId xmlns:a16="http://schemas.microsoft.com/office/drawing/2014/main" id="{00000000-0008-0000-0300-00005E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95" name="Text Box 1">
          <a:extLst>
            <a:ext uri="{FF2B5EF4-FFF2-40B4-BE49-F238E27FC236}">
              <a16:creationId xmlns:a16="http://schemas.microsoft.com/office/drawing/2014/main" id="{00000000-0008-0000-0300-00005F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96" name="Text Box 2">
          <a:extLst>
            <a:ext uri="{FF2B5EF4-FFF2-40B4-BE49-F238E27FC236}">
              <a16:creationId xmlns:a16="http://schemas.microsoft.com/office/drawing/2014/main" id="{00000000-0008-0000-0300-000060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763361"/>
    <xdr:sp macro="" textlink="">
      <xdr:nvSpPr>
        <xdr:cNvPr id="97" name="Text Box 2">
          <a:extLst>
            <a:ext uri="{FF2B5EF4-FFF2-40B4-BE49-F238E27FC236}">
              <a16:creationId xmlns:a16="http://schemas.microsoft.com/office/drawing/2014/main" id="{00000000-0008-0000-0300-000061000000}"/>
            </a:ext>
          </a:extLst>
        </xdr:cNvPr>
        <xdr:cNvSpPr txBox="1">
          <a:spLocks noChangeArrowheads="1"/>
        </xdr:cNvSpPr>
      </xdr:nvSpPr>
      <xdr:spPr bwMode="auto">
        <a:xfrm>
          <a:off x="1466850" y="69532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763361"/>
    <xdr:sp macro="" textlink="">
      <xdr:nvSpPr>
        <xdr:cNvPr id="98" name="Text Box 1">
          <a:extLst>
            <a:ext uri="{FF2B5EF4-FFF2-40B4-BE49-F238E27FC236}">
              <a16:creationId xmlns:a16="http://schemas.microsoft.com/office/drawing/2014/main" id="{00000000-0008-0000-0300-000062000000}"/>
            </a:ext>
          </a:extLst>
        </xdr:cNvPr>
        <xdr:cNvSpPr txBox="1">
          <a:spLocks noChangeArrowheads="1"/>
        </xdr:cNvSpPr>
      </xdr:nvSpPr>
      <xdr:spPr bwMode="auto">
        <a:xfrm>
          <a:off x="1466850" y="69532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763361"/>
    <xdr:sp macro="" textlink="">
      <xdr:nvSpPr>
        <xdr:cNvPr id="99" name="Text Box 2">
          <a:extLst>
            <a:ext uri="{FF2B5EF4-FFF2-40B4-BE49-F238E27FC236}">
              <a16:creationId xmlns:a16="http://schemas.microsoft.com/office/drawing/2014/main" id="{00000000-0008-0000-0300-000063000000}"/>
            </a:ext>
          </a:extLst>
        </xdr:cNvPr>
        <xdr:cNvSpPr txBox="1">
          <a:spLocks noChangeArrowheads="1"/>
        </xdr:cNvSpPr>
      </xdr:nvSpPr>
      <xdr:spPr bwMode="auto">
        <a:xfrm>
          <a:off x="1466850" y="695325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593612"/>
    <xdr:sp macro="" textlink="">
      <xdr:nvSpPr>
        <xdr:cNvPr id="100" name="Text Box 2">
          <a:extLst>
            <a:ext uri="{FF2B5EF4-FFF2-40B4-BE49-F238E27FC236}">
              <a16:creationId xmlns:a16="http://schemas.microsoft.com/office/drawing/2014/main" id="{00000000-0008-0000-0300-000064000000}"/>
            </a:ext>
          </a:extLst>
        </xdr:cNvPr>
        <xdr:cNvSpPr txBox="1">
          <a:spLocks noChangeArrowheads="1"/>
        </xdr:cNvSpPr>
      </xdr:nvSpPr>
      <xdr:spPr bwMode="auto">
        <a:xfrm>
          <a:off x="1466850" y="695325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101" name="Text Box 1">
          <a:extLst>
            <a:ext uri="{FF2B5EF4-FFF2-40B4-BE49-F238E27FC236}">
              <a16:creationId xmlns:a16="http://schemas.microsoft.com/office/drawing/2014/main" id="{00000000-0008-0000-0300-000065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13</xdr:row>
      <xdr:rowOff>0</xdr:rowOff>
    </xdr:from>
    <xdr:ext cx="0" cy="602116"/>
    <xdr:sp macro="" textlink="">
      <xdr:nvSpPr>
        <xdr:cNvPr id="102" name="Text Box 2">
          <a:extLst>
            <a:ext uri="{FF2B5EF4-FFF2-40B4-BE49-F238E27FC236}">
              <a16:creationId xmlns:a16="http://schemas.microsoft.com/office/drawing/2014/main" id="{00000000-0008-0000-0300-000066000000}"/>
            </a:ext>
          </a:extLst>
        </xdr:cNvPr>
        <xdr:cNvSpPr txBox="1">
          <a:spLocks noChangeArrowheads="1"/>
        </xdr:cNvSpPr>
      </xdr:nvSpPr>
      <xdr:spPr bwMode="auto">
        <a:xfrm>
          <a:off x="1466850" y="695325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03" name="Text Box 2">
          <a:extLst>
            <a:ext uri="{FF2B5EF4-FFF2-40B4-BE49-F238E27FC236}">
              <a16:creationId xmlns:a16="http://schemas.microsoft.com/office/drawing/2014/main" id="{00000000-0008-0000-0300-000067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04" name="Text Box 1">
          <a:extLst>
            <a:ext uri="{FF2B5EF4-FFF2-40B4-BE49-F238E27FC236}">
              <a16:creationId xmlns:a16="http://schemas.microsoft.com/office/drawing/2014/main" id="{00000000-0008-0000-0300-000068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05" name="Text Box 2">
          <a:extLst>
            <a:ext uri="{FF2B5EF4-FFF2-40B4-BE49-F238E27FC236}">
              <a16:creationId xmlns:a16="http://schemas.microsoft.com/office/drawing/2014/main" id="{00000000-0008-0000-0300-000069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06" name="Text Box 2">
          <a:extLst>
            <a:ext uri="{FF2B5EF4-FFF2-40B4-BE49-F238E27FC236}">
              <a16:creationId xmlns:a16="http://schemas.microsoft.com/office/drawing/2014/main" id="{00000000-0008-0000-0300-00006A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07" name="Text Box 1">
          <a:extLst>
            <a:ext uri="{FF2B5EF4-FFF2-40B4-BE49-F238E27FC236}">
              <a16:creationId xmlns:a16="http://schemas.microsoft.com/office/drawing/2014/main" id="{00000000-0008-0000-0300-00006B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08" name="Text Box 2">
          <a:extLst>
            <a:ext uri="{FF2B5EF4-FFF2-40B4-BE49-F238E27FC236}">
              <a16:creationId xmlns:a16="http://schemas.microsoft.com/office/drawing/2014/main" id="{00000000-0008-0000-0300-00006C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09" name="Text Box 2">
          <a:extLst>
            <a:ext uri="{FF2B5EF4-FFF2-40B4-BE49-F238E27FC236}">
              <a16:creationId xmlns:a16="http://schemas.microsoft.com/office/drawing/2014/main" id="{00000000-0008-0000-0300-00006D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0" name="Text Box 1">
          <a:extLst>
            <a:ext uri="{FF2B5EF4-FFF2-40B4-BE49-F238E27FC236}">
              <a16:creationId xmlns:a16="http://schemas.microsoft.com/office/drawing/2014/main" id="{00000000-0008-0000-0300-00006E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1" name="Text Box 2">
          <a:extLst>
            <a:ext uri="{FF2B5EF4-FFF2-40B4-BE49-F238E27FC236}">
              <a16:creationId xmlns:a16="http://schemas.microsoft.com/office/drawing/2014/main" id="{00000000-0008-0000-0300-00006F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12" name="Text Box 2">
          <a:extLst>
            <a:ext uri="{FF2B5EF4-FFF2-40B4-BE49-F238E27FC236}">
              <a16:creationId xmlns:a16="http://schemas.microsoft.com/office/drawing/2014/main" id="{00000000-0008-0000-0300-000070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3" name="Text Box 1">
          <a:extLst>
            <a:ext uri="{FF2B5EF4-FFF2-40B4-BE49-F238E27FC236}">
              <a16:creationId xmlns:a16="http://schemas.microsoft.com/office/drawing/2014/main" id="{00000000-0008-0000-0300-000071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4" name="Text Box 2">
          <a:extLst>
            <a:ext uri="{FF2B5EF4-FFF2-40B4-BE49-F238E27FC236}">
              <a16:creationId xmlns:a16="http://schemas.microsoft.com/office/drawing/2014/main" id="{00000000-0008-0000-0300-000072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15" name="Text Box 2">
          <a:extLst>
            <a:ext uri="{FF2B5EF4-FFF2-40B4-BE49-F238E27FC236}">
              <a16:creationId xmlns:a16="http://schemas.microsoft.com/office/drawing/2014/main" id="{00000000-0008-0000-0300-000073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6" name="Text Box 1">
          <a:extLst>
            <a:ext uri="{FF2B5EF4-FFF2-40B4-BE49-F238E27FC236}">
              <a16:creationId xmlns:a16="http://schemas.microsoft.com/office/drawing/2014/main" id="{00000000-0008-0000-0300-000074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7" name="Text Box 2">
          <a:extLst>
            <a:ext uri="{FF2B5EF4-FFF2-40B4-BE49-F238E27FC236}">
              <a16:creationId xmlns:a16="http://schemas.microsoft.com/office/drawing/2014/main" id="{00000000-0008-0000-0300-000075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18" name="Text Box 2">
          <a:extLst>
            <a:ext uri="{FF2B5EF4-FFF2-40B4-BE49-F238E27FC236}">
              <a16:creationId xmlns:a16="http://schemas.microsoft.com/office/drawing/2014/main" id="{00000000-0008-0000-0300-000076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19" name="Text Box 1">
          <a:extLst>
            <a:ext uri="{FF2B5EF4-FFF2-40B4-BE49-F238E27FC236}">
              <a16:creationId xmlns:a16="http://schemas.microsoft.com/office/drawing/2014/main" id="{00000000-0008-0000-0300-000077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0" name="Text Box 2">
          <a:extLst>
            <a:ext uri="{FF2B5EF4-FFF2-40B4-BE49-F238E27FC236}">
              <a16:creationId xmlns:a16="http://schemas.microsoft.com/office/drawing/2014/main" id="{00000000-0008-0000-0300-000078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21" name="Text Box 2">
          <a:extLst>
            <a:ext uri="{FF2B5EF4-FFF2-40B4-BE49-F238E27FC236}">
              <a16:creationId xmlns:a16="http://schemas.microsoft.com/office/drawing/2014/main" id="{00000000-0008-0000-0300-000079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2" name="Text Box 1">
          <a:extLst>
            <a:ext uri="{FF2B5EF4-FFF2-40B4-BE49-F238E27FC236}">
              <a16:creationId xmlns:a16="http://schemas.microsoft.com/office/drawing/2014/main" id="{00000000-0008-0000-0300-00007A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3" name="Text Box 2">
          <a:extLst>
            <a:ext uri="{FF2B5EF4-FFF2-40B4-BE49-F238E27FC236}">
              <a16:creationId xmlns:a16="http://schemas.microsoft.com/office/drawing/2014/main" id="{00000000-0008-0000-0300-00007B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24" name="Text Box 2">
          <a:extLst>
            <a:ext uri="{FF2B5EF4-FFF2-40B4-BE49-F238E27FC236}">
              <a16:creationId xmlns:a16="http://schemas.microsoft.com/office/drawing/2014/main" id="{00000000-0008-0000-0300-00007C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5" name="Text Box 1">
          <a:extLst>
            <a:ext uri="{FF2B5EF4-FFF2-40B4-BE49-F238E27FC236}">
              <a16:creationId xmlns:a16="http://schemas.microsoft.com/office/drawing/2014/main" id="{00000000-0008-0000-0300-00007D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6" name="Text Box 2">
          <a:extLst>
            <a:ext uri="{FF2B5EF4-FFF2-40B4-BE49-F238E27FC236}">
              <a16:creationId xmlns:a16="http://schemas.microsoft.com/office/drawing/2014/main" id="{00000000-0008-0000-0300-00007E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27" name="Text Box 2">
          <a:extLst>
            <a:ext uri="{FF2B5EF4-FFF2-40B4-BE49-F238E27FC236}">
              <a16:creationId xmlns:a16="http://schemas.microsoft.com/office/drawing/2014/main" id="{00000000-0008-0000-0300-00007F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8" name="Text Box 1">
          <a:extLst>
            <a:ext uri="{FF2B5EF4-FFF2-40B4-BE49-F238E27FC236}">
              <a16:creationId xmlns:a16="http://schemas.microsoft.com/office/drawing/2014/main" id="{00000000-0008-0000-0300-000080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29" name="Text Box 2">
          <a:extLst>
            <a:ext uri="{FF2B5EF4-FFF2-40B4-BE49-F238E27FC236}">
              <a16:creationId xmlns:a16="http://schemas.microsoft.com/office/drawing/2014/main" id="{00000000-0008-0000-0300-000081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30" name="Text Box 2">
          <a:extLst>
            <a:ext uri="{FF2B5EF4-FFF2-40B4-BE49-F238E27FC236}">
              <a16:creationId xmlns:a16="http://schemas.microsoft.com/office/drawing/2014/main" id="{00000000-0008-0000-0300-000082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31" name="Text Box 1">
          <a:extLst>
            <a:ext uri="{FF2B5EF4-FFF2-40B4-BE49-F238E27FC236}">
              <a16:creationId xmlns:a16="http://schemas.microsoft.com/office/drawing/2014/main" id="{00000000-0008-0000-0300-000083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32" name="Text Box 2">
          <a:extLst>
            <a:ext uri="{FF2B5EF4-FFF2-40B4-BE49-F238E27FC236}">
              <a16:creationId xmlns:a16="http://schemas.microsoft.com/office/drawing/2014/main" id="{00000000-0008-0000-0300-000084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133" name="Text Box 2">
          <a:extLst>
            <a:ext uri="{FF2B5EF4-FFF2-40B4-BE49-F238E27FC236}">
              <a16:creationId xmlns:a16="http://schemas.microsoft.com/office/drawing/2014/main" id="{00000000-0008-0000-0300-000085000000}"/>
            </a:ext>
          </a:extLst>
        </xdr:cNvPr>
        <xdr:cNvSpPr txBox="1">
          <a:spLocks noChangeArrowheads="1"/>
        </xdr:cNvSpPr>
      </xdr:nvSpPr>
      <xdr:spPr bwMode="auto">
        <a:xfrm>
          <a:off x="1466850" y="89087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134" name="Text Box 1">
          <a:extLst>
            <a:ext uri="{FF2B5EF4-FFF2-40B4-BE49-F238E27FC236}">
              <a16:creationId xmlns:a16="http://schemas.microsoft.com/office/drawing/2014/main" id="{00000000-0008-0000-0300-000086000000}"/>
            </a:ext>
          </a:extLst>
        </xdr:cNvPr>
        <xdr:cNvSpPr txBox="1">
          <a:spLocks noChangeArrowheads="1"/>
        </xdr:cNvSpPr>
      </xdr:nvSpPr>
      <xdr:spPr bwMode="auto">
        <a:xfrm>
          <a:off x="1466850" y="89087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135" name="Text Box 2">
          <a:extLst>
            <a:ext uri="{FF2B5EF4-FFF2-40B4-BE49-F238E27FC236}">
              <a16:creationId xmlns:a16="http://schemas.microsoft.com/office/drawing/2014/main" id="{00000000-0008-0000-0300-000087000000}"/>
            </a:ext>
          </a:extLst>
        </xdr:cNvPr>
        <xdr:cNvSpPr txBox="1">
          <a:spLocks noChangeArrowheads="1"/>
        </xdr:cNvSpPr>
      </xdr:nvSpPr>
      <xdr:spPr bwMode="auto">
        <a:xfrm>
          <a:off x="1466850" y="8908732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36" name="Text Box 2">
          <a:extLst>
            <a:ext uri="{FF2B5EF4-FFF2-40B4-BE49-F238E27FC236}">
              <a16:creationId xmlns:a16="http://schemas.microsoft.com/office/drawing/2014/main" id="{00000000-0008-0000-0300-000088000000}"/>
            </a:ext>
          </a:extLst>
        </xdr:cNvPr>
        <xdr:cNvSpPr txBox="1">
          <a:spLocks noChangeArrowheads="1"/>
        </xdr:cNvSpPr>
      </xdr:nvSpPr>
      <xdr:spPr bwMode="auto">
        <a:xfrm>
          <a:off x="1466850" y="8908732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37" name="Text Box 1">
          <a:extLst>
            <a:ext uri="{FF2B5EF4-FFF2-40B4-BE49-F238E27FC236}">
              <a16:creationId xmlns:a16="http://schemas.microsoft.com/office/drawing/2014/main" id="{00000000-0008-0000-0300-000089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38" name="Text Box 2">
          <a:extLst>
            <a:ext uri="{FF2B5EF4-FFF2-40B4-BE49-F238E27FC236}">
              <a16:creationId xmlns:a16="http://schemas.microsoft.com/office/drawing/2014/main" id="{00000000-0008-0000-0300-00008A000000}"/>
            </a:ext>
          </a:extLst>
        </xdr:cNvPr>
        <xdr:cNvSpPr txBox="1">
          <a:spLocks noChangeArrowheads="1"/>
        </xdr:cNvSpPr>
      </xdr:nvSpPr>
      <xdr:spPr bwMode="auto">
        <a:xfrm>
          <a:off x="1466850" y="8908732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80062</xdr:colOff>
      <xdr:row>31</xdr:row>
      <xdr:rowOff>0</xdr:rowOff>
    </xdr:from>
    <xdr:to>
      <xdr:col>1</xdr:col>
      <xdr:colOff>299137</xdr:colOff>
      <xdr:row>39</xdr:row>
      <xdr:rowOff>68235</xdr:rowOff>
    </xdr:to>
    <xdr:sp macro="" textlink="">
      <xdr:nvSpPr>
        <xdr:cNvPr id="139" name="Text Box 1">
          <a:extLst>
            <a:ext uri="{FF2B5EF4-FFF2-40B4-BE49-F238E27FC236}">
              <a16:creationId xmlns:a16="http://schemas.microsoft.com/office/drawing/2014/main" id="{00000000-0008-0000-0300-00008B000000}"/>
            </a:ext>
          </a:extLst>
        </xdr:cNvPr>
        <xdr:cNvSpPr txBox="1">
          <a:spLocks noChangeArrowheads="1"/>
        </xdr:cNvSpPr>
      </xdr:nvSpPr>
      <xdr:spPr bwMode="auto">
        <a:xfrm>
          <a:off x="337237" y="126295578"/>
          <a:ext cx="219075" cy="1563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80062</xdr:colOff>
      <xdr:row>31</xdr:row>
      <xdr:rowOff>0</xdr:rowOff>
    </xdr:from>
    <xdr:to>
      <xdr:col>1</xdr:col>
      <xdr:colOff>632512</xdr:colOff>
      <xdr:row>35</xdr:row>
      <xdr:rowOff>72663</xdr:rowOff>
    </xdr:to>
    <xdr:sp macro="" textlink="">
      <xdr:nvSpPr>
        <xdr:cNvPr id="140" name="Text Box 1">
          <a:extLst>
            <a:ext uri="{FF2B5EF4-FFF2-40B4-BE49-F238E27FC236}">
              <a16:creationId xmlns:a16="http://schemas.microsoft.com/office/drawing/2014/main" id="{00000000-0008-0000-0300-00008C000000}"/>
            </a:ext>
          </a:extLst>
        </xdr:cNvPr>
        <xdr:cNvSpPr txBox="1">
          <a:spLocks noChangeArrowheads="1"/>
        </xdr:cNvSpPr>
      </xdr:nvSpPr>
      <xdr:spPr bwMode="auto">
        <a:xfrm>
          <a:off x="337237" y="126295578"/>
          <a:ext cx="552450" cy="813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1209675</xdr:colOff>
      <xdr:row>31</xdr:row>
      <xdr:rowOff>0</xdr:rowOff>
    </xdr:from>
    <xdr:ext cx="0" cy="602116"/>
    <xdr:sp macro="" textlink="">
      <xdr:nvSpPr>
        <xdr:cNvPr id="141" name="Text Box 2">
          <a:extLst>
            <a:ext uri="{FF2B5EF4-FFF2-40B4-BE49-F238E27FC236}">
              <a16:creationId xmlns:a16="http://schemas.microsoft.com/office/drawing/2014/main" id="{00000000-0008-0000-0300-00008D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42" name="Text Box 2">
          <a:extLst>
            <a:ext uri="{FF2B5EF4-FFF2-40B4-BE49-F238E27FC236}">
              <a16:creationId xmlns:a16="http://schemas.microsoft.com/office/drawing/2014/main" id="{00000000-0008-0000-0300-00008E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43" name="Text Box 1">
          <a:extLst>
            <a:ext uri="{FF2B5EF4-FFF2-40B4-BE49-F238E27FC236}">
              <a16:creationId xmlns:a16="http://schemas.microsoft.com/office/drawing/2014/main" id="{00000000-0008-0000-0300-00008F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44" name="Text Box 2">
          <a:extLst>
            <a:ext uri="{FF2B5EF4-FFF2-40B4-BE49-F238E27FC236}">
              <a16:creationId xmlns:a16="http://schemas.microsoft.com/office/drawing/2014/main" id="{00000000-0008-0000-0300-000090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45" name="Text Box 2">
          <a:extLst>
            <a:ext uri="{FF2B5EF4-FFF2-40B4-BE49-F238E27FC236}">
              <a16:creationId xmlns:a16="http://schemas.microsoft.com/office/drawing/2014/main" id="{00000000-0008-0000-0300-000091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46" name="Text Box 1">
          <a:extLst>
            <a:ext uri="{FF2B5EF4-FFF2-40B4-BE49-F238E27FC236}">
              <a16:creationId xmlns:a16="http://schemas.microsoft.com/office/drawing/2014/main" id="{00000000-0008-0000-0300-000092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47" name="Text Box 2">
          <a:extLst>
            <a:ext uri="{FF2B5EF4-FFF2-40B4-BE49-F238E27FC236}">
              <a16:creationId xmlns:a16="http://schemas.microsoft.com/office/drawing/2014/main" id="{00000000-0008-0000-0300-000093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48" name="Text Box 2">
          <a:extLst>
            <a:ext uri="{FF2B5EF4-FFF2-40B4-BE49-F238E27FC236}">
              <a16:creationId xmlns:a16="http://schemas.microsoft.com/office/drawing/2014/main" id="{00000000-0008-0000-0300-000094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49" name="Text Box 1">
          <a:extLst>
            <a:ext uri="{FF2B5EF4-FFF2-40B4-BE49-F238E27FC236}">
              <a16:creationId xmlns:a16="http://schemas.microsoft.com/office/drawing/2014/main" id="{00000000-0008-0000-0300-00009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0" name="Text Box 2">
          <a:extLst>
            <a:ext uri="{FF2B5EF4-FFF2-40B4-BE49-F238E27FC236}">
              <a16:creationId xmlns:a16="http://schemas.microsoft.com/office/drawing/2014/main" id="{00000000-0008-0000-0300-000096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51" name="Text Box 2">
          <a:extLst>
            <a:ext uri="{FF2B5EF4-FFF2-40B4-BE49-F238E27FC236}">
              <a16:creationId xmlns:a16="http://schemas.microsoft.com/office/drawing/2014/main" id="{00000000-0008-0000-0300-000097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2" name="Text Box 1">
          <a:extLst>
            <a:ext uri="{FF2B5EF4-FFF2-40B4-BE49-F238E27FC236}">
              <a16:creationId xmlns:a16="http://schemas.microsoft.com/office/drawing/2014/main" id="{00000000-0008-0000-0300-00009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3" name="Text Box 2">
          <a:extLst>
            <a:ext uri="{FF2B5EF4-FFF2-40B4-BE49-F238E27FC236}">
              <a16:creationId xmlns:a16="http://schemas.microsoft.com/office/drawing/2014/main" id="{00000000-0008-0000-0300-000099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54" name="Text Box 2">
          <a:extLst>
            <a:ext uri="{FF2B5EF4-FFF2-40B4-BE49-F238E27FC236}">
              <a16:creationId xmlns:a16="http://schemas.microsoft.com/office/drawing/2014/main" id="{00000000-0008-0000-0300-00009A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5" name="Text Box 1">
          <a:extLst>
            <a:ext uri="{FF2B5EF4-FFF2-40B4-BE49-F238E27FC236}">
              <a16:creationId xmlns:a16="http://schemas.microsoft.com/office/drawing/2014/main" id="{00000000-0008-0000-0300-00009B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6" name="Text Box 2">
          <a:extLst>
            <a:ext uri="{FF2B5EF4-FFF2-40B4-BE49-F238E27FC236}">
              <a16:creationId xmlns:a16="http://schemas.microsoft.com/office/drawing/2014/main" id="{00000000-0008-0000-0300-00009C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57" name="Text Box 2">
          <a:extLst>
            <a:ext uri="{FF2B5EF4-FFF2-40B4-BE49-F238E27FC236}">
              <a16:creationId xmlns:a16="http://schemas.microsoft.com/office/drawing/2014/main" id="{00000000-0008-0000-0300-00009D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8" name="Text Box 1">
          <a:extLst>
            <a:ext uri="{FF2B5EF4-FFF2-40B4-BE49-F238E27FC236}">
              <a16:creationId xmlns:a16="http://schemas.microsoft.com/office/drawing/2014/main" id="{00000000-0008-0000-0300-00009E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59" name="Text Box 2">
          <a:extLst>
            <a:ext uri="{FF2B5EF4-FFF2-40B4-BE49-F238E27FC236}">
              <a16:creationId xmlns:a16="http://schemas.microsoft.com/office/drawing/2014/main" id="{00000000-0008-0000-0300-00009F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60" name="Text Box 2">
          <a:extLst>
            <a:ext uri="{FF2B5EF4-FFF2-40B4-BE49-F238E27FC236}">
              <a16:creationId xmlns:a16="http://schemas.microsoft.com/office/drawing/2014/main" id="{00000000-0008-0000-0300-0000A0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61" name="Text Box 1">
          <a:extLst>
            <a:ext uri="{FF2B5EF4-FFF2-40B4-BE49-F238E27FC236}">
              <a16:creationId xmlns:a16="http://schemas.microsoft.com/office/drawing/2014/main" id="{00000000-0008-0000-0300-0000A1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62" name="Text Box 2">
          <a:extLst>
            <a:ext uri="{FF2B5EF4-FFF2-40B4-BE49-F238E27FC236}">
              <a16:creationId xmlns:a16="http://schemas.microsoft.com/office/drawing/2014/main" id="{00000000-0008-0000-0300-0000A2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63" name="Text Box 2">
          <a:extLst>
            <a:ext uri="{FF2B5EF4-FFF2-40B4-BE49-F238E27FC236}">
              <a16:creationId xmlns:a16="http://schemas.microsoft.com/office/drawing/2014/main" id="{00000000-0008-0000-0300-0000A3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64" name="Text Box 1">
          <a:extLst>
            <a:ext uri="{FF2B5EF4-FFF2-40B4-BE49-F238E27FC236}">
              <a16:creationId xmlns:a16="http://schemas.microsoft.com/office/drawing/2014/main" id="{00000000-0008-0000-0300-0000A4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65" name="Text Box 2">
          <a:extLst>
            <a:ext uri="{FF2B5EF4-FFF2-40B4-BE49-F238E27FC236}">
              <a16:creationId xmlns:a16="http://schemas.microsoft.com/office/drawing/2014/main" id="{00000000-0008-0000-0300-0000A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66" name="Text Box 2">
          <a:extLst>
            <a:ext uri="{FF2B5EF4-FFF2-40B4-BE49-F238E27FC236}">
              <a16:creationId xmlns:a16="http://schemas.microsoft.com/office/drawing/2014/main" id="{00000000-0008-0000-0300-0000A6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67" name="Text Box 1">
          <a:extLst>
            <a:ext uri="{FF2B5EF4-FFF2-40B4-BE49-F238E27FC236}">
              <a16:creationId xmlns:a16="http://schemas.microsoft.com/office/drawing/2014/main" id="{00000000-0008-0000-0300-0000A7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68" name="Text Box 2">
          <a:extLst>
            <a:ext uri="{FF2B5EF4-FFF2-40B4-BE49-F238E27FC236}">
              <a16:creationId xmlns:a16="http://schemas.microsoft.com/office/drawing/2014/main" id="{00000000-0008-0000-0300-0000A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169" name="Text Box 2">
          <a:extLst>
            <a:ext uri="{FF2B5EF4-FFF2-40B4-BE49-F238E27FC236}">
              <a16:creationId xmlns:a16="http://schemas.microsoft.com/office/drawing/2014/main" id="{00000000-0008-0000-0300-0000A9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170" name="Text Box 1">
          <a:extLst>
            <a:ext uri="{FF2B5EF4-FFF2-40B4-BE49-F238E27FC236}">
              <a16:creationId xmlns:a16="http://schemas.microsoft.com/office/drawing/2014/main" id="{00000000-0008-0000-0300-0000AA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171" name="Text Box 2">
          <a:extLst>
            <a:ext uri="{FF2B5EF4-FFF2-40B4-BE49-F238E27FC236}">
              <a16:creationId xmlns:a16="http://schemas.microsoft.com/office/drawing/2014/main" id="{00000000-0008-0000-0300-0000AB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72" name="Text Box 2">
          <a:extLst>
            <a:ext uri="{FF2B5EF4-FFF2-40B4-BE49-F238E27FC236}">
              <a16:creationId xmlns:a16="http://schemas.microsoft.com/office/drawing/2014/main" id="{00000000-0008-0000-0300-0000AC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73" name="Text Box 1">
          <a:extLst>
            <a:ext uri="{FF2B5EF4-FFF2-40B4-BE49-F238E27FC236}">
              <a16:creationId xmlns:a16="http://schemas.microsoft.com/office/drawing/2014/main" id="{00000000-0008-0000-0300-0000AD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74" name="Text Box 2">
          <a:extLst>
            <a:ext uri="{FF2B5EF4-FFF2-40B4-BE49-F238E27FC236}">
              <a16:creationId xmlns:a16="http://schemas.microsoft.com/office/drawing/2014/main" id="{00000000-0008-0000-0300-0000AE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75" name="Text Box 1">
          <a:extLst>
            <a:ext uri="{FF2B5EF4-FFF2-40B4-BE49-F238E27FC236}">
              <a16:creationId xmlns:a16="http://schemas.microsoft.com/office/drawing/2014/main" id="{00000000-0008-0000-0300-0000AF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76" name="Text Box 2">
          <a:extLst>
            <a:ext uri="{FF2B5EF4-FFF2-40B4-BE49-F238E27FC236}">
              <a16:creationId xmlns:a16="http://schemas.microsoft.com/office/drawing/2014/main" id="{00000000-0008-0000-0300-0000B0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77" name="Text Box 2">
          <a:extLst>
            <a:ext uri="{FF2B5EF4-FFF2-40B4-BE49-F238E27FC236}">
              <a16:creationId xmlns:a16="http://schemas.microsoft.com/office/drawing/2014/main" id="{00000000-0008-0000-0300-0000B1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78" name="Text Box 1">
          <a:extLst>
            <a:ext uri="{FF2B5EF4-FFF2-40B4-BE49-F238E27FC236}">
              <a16:creationId xmlns:a16="http://schemas.microsoft.com/office/drawing/2014/main" id="{00000000-0008-0000-0300-0000B2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79" name="Text Box 2">
          <a:extLst>
            <a:ext uri="{FF2B5EF4-FFF2-40B4-BE49-F238E27FC236}">
              <a16:creationId xmlns:a16="http://schemas.microsoft.com/office/drawing/2014/main" id="{00000000-0008-0000-0300-0000B3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80" name="Text Box 2">
          <a:extLst>
            <a:ext uri="{FF2B5EF4-FFF2-40B4-BE49-F238E27FC236}">
              <a16:creationId xmlns:a16="http://schemas.microsoft.com/office/drawing/2014/main" id="{00000000-0008-0000-0300-0000B4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81" name="Text Box 1">
          <a:extLst>
            <a:ext uri="{FF2B5EF4-FFF2-40B4-BE49-F238E27FC236}">
              <a16:creationId xmlns:a16="http://schemas.microsoft.com/office/drawing/2014/main" id="{00000000-0008-0000-0300-0000B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82" name="Text Box 2">
          <a:extLst>
            <a:ext uri="{FF2B5EF4-FFF2-40B4-BE49-F238E27FC236}">
              <a16:creationId xmlns:a16="http://schemas.microsoft.com/office/drawing/2014/main" id="{00000000-0008-0000-0300-0000B6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83" name="Text Box 2">
          <a:extLst>
            <a:ext uri="{FF2B5EF4-FFF2-40B4-BE49-F238E27FC236}">
              <a16:creationId xmlns:a16="http://schemas.microsoft.com/office/drawing/2014/main" id="{00000000-0008-0000-0300-0000B7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84" name="Text Box 1">
          <a:extLst>
            <a:ext uri="{FF2B5EF4-FFF2-40B4-BE49-F238E27FC236}">
              <a16:creationId xmlns:a16="http://schemas.microsoft.com/office/drawing/2014/main" id="{00000000-0008-0000-0300-0000B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85" name="Text Box 2">
          <a:extLst>
            <a:ext uri="{FF2B5EF4-FFF2-40B4-BE49-F238E27FC236}">
              <a16:creationId xmlns:a16="http://schemas.microsoft.com/office/drawing/2014/main" id="{00000000-0008-0000-0300-0000B9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86" name="Text Box 2">
          <a:extLst>
            <a:ext uri="{FF2B5EF4-FFF2-40B4-BE49-F238E27FC236}">
              <a16:creationId xmlns:a16="http://schemas.microsoft.com/office/drawing/2014/main" id="{00000000-0008-0000-0300-0000BA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87" name="Text Box 1">
          <a:extLst>
            <a:ext uri="{FF2B5EF4-FFF2-40B4-BE49-F238E27FC236}">
              <a16:creationId xmlns:a16="http://schemas.microsoft.com/office/drawing/2014/main" id="{00000000-0008-0000-0300-0000BB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88" name="Text Box 2">
          <a:extLst>
            <a:ext uri="{FF2B5EF4-FFF2-40B4-BE49-F238E27FC236}">
              <a16:creationId xmlns:a16="http://schemas.microsoft.com/office/drawing/2014/main" id="{00000000-0008-0000-0300-0000BC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89" name="Text Box 2">
          <a:extLst>
            <a:ext uri="{FF2B5EF4-FFF2-40B4-BE49-F238E27FC236}">
              <a16:creationId xmlns:a16="http://schemas.microsoft.com/office/drawing/2014/main" id="{00000000-0008-0000-0300-0000BD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0" name="Text Box 1">
          <a:extLst>
            <a:ext uri="{FF2B5EF4-FFF2-40B4-BE49-F238E27FC236}">
              <a16:creationId xmlns:a16="http://schemas.microsoft.com/office/drawing/2014/main" id="{00000000-0008-0000-0300-0000BE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1" name="Text Box 2">
          <a:extLst>
            <a:ext uri="{FF2B5EF4-FFF2-40B4-BE49-F238E27FC236}">
              <a16:creationId xmlns:a16="http://schemas.microsoft.com/office/drawing/2014/main" id="{00000000-0008-0000-0300-0000BF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92" name="Text Box 2">
          <a:extLst>
            <a:ext uri="{FF2B5EF4-FFF2-40B4-BE49-F238E27FC236}">
              <a16:creationId xmlns:a16="http://schemas.microsoft.com/office/drawing/2014/main" id="{00000000-0008-0000-0300-0000C0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3" name="Text Box 1">
          <a:extLst>
            <a:ext uri="{FF2B5EF4-FFF2-40B4-BE49-F238E27FC236}">
              <a16:creationId xmlns:a16="http://schemas.microsoft.com/office/drawing/2014/main" id="{00000000-0008-0000-0300-0000C1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4" name="Text Box 2">
          <a:extLst>
            <a:ext uri="{FF2B5EF4-FFF2-40B4-BE49-F238E27FC236}">
              <a16:creationId xmlns:a16="http://schemas.microsoft.com/office/drawing/2014/main" id="{00000000-0008-0000-0300-0000C2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95" name="Text Box 2">
          <a:extLst>
            <a:ext uri="{FF2B5EF4-FFF2-40B4-BE49-F238E27FC236}">
              <a16:creationId xmlns:a16="http://schemas.microsoft.com/office/drawing/2014/main" id="{00000000-0008-0000-0300-0000C3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6" name="Text Box 1">
          <a:extLst>
            <a:ext uri="{FF2B5EF4-FFF2-40B4-BE49-F238E27FC236}">
              <a16:creationId xmlns:a16="http://schemas.microsoft.com/office/drawing/2014/main" id="{00000000-0008-0000-0300-0000C4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7" name="Text Box 2">
          <a:extLst>
            <a:ext uri="{FF2B5EF4-FFF2-40B4-BE49-F238E27FC236}">
              <a16:creationId xmlns:a16="http://schemas.microsoft.com/office/drawing/2014/main" id="{00000000-0008-0000-0300-0000C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198" name="Text Box 2">
          <a:extLst>
            <a:ext uri="{FF2B5EF4-FFF2-40B4-BE49-F238E27FC236}">
              <a16:creationId xmlns:a16="http://schemas.microsoft.com/office/drawing/2014/main" id="{00000000-0008-0000-0300-0000C6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199" name="Text Box 1">
          <a:extLst>
            <a:ext uri="{FF2B5EF4-FFF2-40B4-BE49-F238E27FC236}">
              <a16:creationId xmlns:a16="http://schemas.microsoft.com/office/drawing/2014/main" id="{00000000-0008-0000-0300-0000C7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00" name="Text Box 2">
          <a:extLst>
            <a:ext uri="{FF2B5EF4-FFF2-40B4-BE49-F238E27FC236}">
              <a16:creationId xmlns:a16="http://schemas.microsoft.com/office/drawing/2014/main" id="{00000000-0008-0000-0300-0000C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01" name="Text Box 2">
          <a:extLst>
            <a:ext uri="{FF2B5EF4-FFF2-40B4-BE49-F238E27FC236}">
              <a16:creationId xmlns:a16="http://schemas.microsoft.com/office/drawing/2014/main" id="{00000000-0008-0000-0300-0000C9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02" name="Text Box 1">
          <a:extLst>
            <a:ext uri="{FF2B5EF4-FFF2-40B4-BE49-F238E27FC236}">
              <a16:creationId xmlns:a16="http://schemas.microsoft.com/office/drawing/2014/main" id="{00000000-0008-0000-0300-0000CA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03" name="Text Box 2">
          <a:extLst>
            <a:ext uri="{FF2B5EF4-FFF2-40B4-BE49-F238E27FC236}">
              <a16:creationId xmlns:a16="http://schemas.microsoft.com/office/drawing/2014/main" id="{00000000-0008-0000-0300-0000CB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04" name="Text Box 2">
          <a:extLst>
            <a:ext uri="{FF2B5EF4-FFF2-40B4-BE49-F238E27FC236}">
              <a16:creationId xmlns:a16="http://schemas.microsoft.com/office/drawing/2014/main" id="{00000000-0008-0000-0300-0000CC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05" name="Text Box 1">
          <a:extLst>
            <a:ext uri="{FF2B5EF4-FFF2-40B4-BE49-F238E27FC236}">
              <a16:creationId xmlns:a16="http://schemas.microsoft.com/office/drawing/2014/main" id="{00000000-0008-0000-0300-0000CD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06" name="Text Box 2">
          <a:extLst>
            <a:ext uri="{FF2B5EF4-FFF2-40B4-BE49-F238E27FC236}">
              <a16:creationId xmlns:a16="http://schemas.microsoft.com/office/drawing/2014/main" id="{00000000-0008-0000-0300-0000CE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07" name="Text Box 2">
          <a:extLst>
            <a:ext uri="{FF2B5EF4-FFF2-40B4-BE49-F238E27FC236}">
              <a16:creationId xmlns:a16="http://schemas.microsoft.com/office/drawing/2014/main" id="{00000000-0008-0000-0300-0000CF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08" name="Text Box 1">
          <a:extLst>
            <a:ext uri="{FF2B5EF4-FFF2-40B4-BE49-F238E27FC236}">
              <a16:creationId xmlns:a16="http://schemas.microsoft.com/office/drawing/2014/main" id="{00000000-0008-0000-0300-0000D0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09" name="Text Box 2">
          <a:extLst>
            <a:ext uri="{FF2B5EF4-FFF2-40B4-BE49-F238E27FC236}">
              <a16:creationId xmlns:a16="http://schemas.microsoft.com/office/drawing/2014/main" id="{00000000-0008-0000-0300-0000D1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0" name="Text Box 1">
          <a:extLst>
            <a:ext uri="{FF2B5EF4-FFF2-40B4-BE49-F238E27FC236}">
              <a16:creationId xmlns:a16="http://schemas.microsoft.com/office/drawing/2014/main" id="{00000000-0008-0000-0300-0000D2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1" name="Text Box 2">
          <a:extLst>
            <a:ext uri="{FF2B5EF4-FFF2-40B4-BE49-F238E27FC236}">
              <a16:creationId xmlns:a16="http://schemas.microsoft.com/office/drawing/2014/main" id="{00000000-0008-0000-0300-0000D3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12" name="Text Box 2">
          <a:extLst>
            <a:ext uri="{FF2B5EF4-FFF2-40B4-BE49-F238E27FC236}">
              <a16:creationId xmlns:a16="http://schemas.microsoft.com/office/drawing/2014/main" id="{00000000-0008-0000-0300-0000D4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3" name="Text Box 1">
          <a:extLst>
            <a:ext uri="{FF2B5EF4-FFF2-40B4-BE49-F238E27FC236}">
              <a16:creationId xmlns:a16="http://schemas.microsoft.com/office/drawing/2014/main" id="{00000000-0008-0000-0300-0000D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4" name="Text Box 2">
          <a:extLst>
            <a:ext uri="{FF2B5EF4-FFF2-40B4-BE49-F238E27FC236}">
              <a16:creationId xmlns:a16="http://schemas.microsoft.com/office/drawing/2014/main" id="{00000000-0008-0000-0300-0000D6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15" name="Text Box 2">
          <a:extLst>
            <a:ext uri="{FF2B5EF4-FFF2-40B4-BE49-F238E27FC236}">
              <a16:creationId xmlns:a16="http://schemas.microsoft.com/office/drawing/2014/main" id="{00000000-0008-0000-0300-0000D7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6" name="Text Box 1">
          <a:extLst>
            <a:ext uri="{FF2B5EF4-FFF2-40B4-BE49-F238E27FC236}">
              <a16:creationId xmlns:a16="http://schemas.microsoft.com/office/drawing/2014/main" id="{00000000-0008-0000-0300-0000D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7" name="Text Box 2">
          <a:extLst>
            <a:ext uri="{FF2B5EF4-FFF2-40B4-BE49-F238E27FC236}">
              <a16:creationId xmlns:a16="http://schemas.microsoft.com/office/drawing/2014/main" id="{00000000-0008-0000-0300-0000D9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18" name="Text Box 2">
          <a:extLst>
            <a:ext uri="{FF2B5EF4-FFF2-40B4-BE49-F238E27FC236}">
              <a16:creationId xmlns:a16="http://schemas.microsoft.com/office/drawing/2014/main" id="{00000000-0008-0000-0300-0000DA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19" name="Text Box 1">
          <a:extLst>
            <a:ext uri="{FF2B5EF4-FFF2-40B4-BE49-F238E27FC236}">
              <a16:creationId xmlns:a16="http://schemas.microsoft.com/office/drawing/2014/main" id="{00000000-0008-0000-0300-0000DB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0" name="Text Box 2">
          <a:extLst>
            <a:ext uri="{FF2B5EF4-FFF2-40B4-BE49-F238E27FC236}">
              <a16:creationId xmlns:a16="http://schemas.microsoft.com/office/drawing/2014/main" id="{00000000-0008-0000-0300-0000DC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21" name="Text Box 2">
          <a:extLst>
            <a:ext uri="{FF2B5EF4-FFF2-40B4-BE49-F238E27FC236}">
              <a16:creationId xmlns:a16="http://schemas.microsoft.com/office/drawing/2014/main" id="{00000000-0008-0000-0300-0000DD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2" name="Text Box 1">
          <a:extLst>
            <a:ext uri="{FF2B5EF4-FFF2-40B4-BE49-F238E27FC236}">
              <a16:creationId xmlns:a16="http://schemas.microsoft.com/office/drawing/2014/main" id="{00000000-0008-0000-0300-0000DE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3" name="Text Box 2">
          <a:extLst>
            <a:ext uri="{FF2B5EF4-FFF2-40B4-BE49-F238E27FC236}">
              <a16:creationId xmlns:a16="http://schemas.microsoft.com/office/drawing/2014/main" id="{00000000-0008-0000-0300-0000DF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24" name="Text Box 2">
          <a:extLst>
            <a:ext uri="{FF2B5EF4-FFF2-40B4-BE49-F238E27FC236}">
              <a16:creationId xmlns:a16="http://schemas.microsoft.com/office/drawing/2014/main" id="{00000000-0008-0000-0300-0000E0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5" name="Text Box 1">
          <a:extLst>
            <a:ext uri="{FF2B5EF4-FFF2-40B4-BE49-F238E27FC236}">
              <a16:creationId xmlns:a16="http://schemas.microsoft.com/office/drawing/2014/main" id="{00000000-0008-0000-0300-0000E1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6" name="Text Box 2">
          <a:extLst>
            <a:ext uri="{FF2B5EF4-FFF2-40B4-BE49-F238E27FC236}">
              <a16:creationId xmlns:a16="http://schemas.microsoft.com/office/drawing/2014/main" id="{00000000-0008-0000-0300-0000E2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27" name="Text Box 2">
          <a:extLst>
            <a:ext uri="{FF2B5EF4-FFF2-40B4-BE49-F238E27FC236}">
              <a16:creationId xmlns:a16="http://schemas.microsoft.com/office/drawing/2014/main" id="{00000000-0008-0000-0300-0000E3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8" name="Text Box 1">
          <a:extLst>
            <a:ext uri="{FF2B5EF4-FFF2-40B4-BE49-F238E27FC236}">
              <a16:creationId xmlns:a16="http://schemas.microsoft.com/office/drawing/2014/main" id="{00000000-0008-0000-0300-0000E4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29" name="Text Box 2">
          <a:extLst>
            <a:ext uri="{FF2B5EF4-FFF2-40B4-BE49-F238E27FC236}">
              <a16:creationId xmlns:a16="http://schemas.microsoft.com/office/drawing/2014/main" id="{00000000-0008-0000-0300-0000E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30" name="Text Box 2">
          <a:extLst>
            <a:ext uri="{FF2B5EF4-FFF2-40B4-BE49-F238E27FC236}">
              <a16:creationId xmlns:a16="http://schemas.microsoft.com/office/drawing/2014/main" id="{00000000-0008-0000-0300-0000E6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31" name="Text Box 1">
          <a:extLst>
            <a:ext uri="{FF2B5EF4-FFF2-40B4-BE49-F238E27FC236}">
              <a16:creationId xmlns:a16="http://schemas.microsoft.com/office/drawing/2014/main" id="{00000000-0008-0000-0300-0000E7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32" name="Text Box 2">
          <a:extLst>
            <a:ext uri="{FF2B5EF4-FFF2-40B4-BE49-F238E27FC236}">
              <a16:creationId xmlns:a16="http://schemas.microsoft.com/office/drawing/2014/main" id="{00000000-0008-0000-0300-0000E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33" name="Text Box 2">
          <a:extLst>
            <a:ext uri="{FF2B5EF4-FFF2-40B4-BE49-F238E27FC236}">
              <a16:creationId xmlns:a16="http://schemas.microsoft.com/office/drawing/2014/main" id="{00000000-0008-0000-0300-0000E9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34" name="Text Box 1">
          <a:extLst>
            <a:ext uri="{FF2B5EF4-FFF2-40B4-BE49-F238E27FC236}">
              <a16:creationId xmlns:a16="http://schemas.microsoft.com/office/drawing/2014/main" id="{00000000-0008-0000-0300-0000EA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35" name="Text Box 2">
          <a:extLst>
            <a:ext uri="{FF2B5EF4-FFF2-40B4-BE49-F238E27FC236}">
              <a16:creationId xmlns:a16="http://schemas.microsoft.com/office/drawing/2014/main" id="{00000000-0008-0000-0300-0000EB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36" name="Text Box 2">
          <a:extLst>
            <a:ext uri="{FF2B5EF4-FFF2-40B4-BE49-F238E27FC236}">
              <a16:creationId xmlns:a16="http://schemas.microsoft.com/office/drawing/2014/main" id="{00000000-0008-0000-0300-0000EC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37" name="Text Box 1">
          <a:extLst>
            <a:ext uri="{FF2B5EF4-FFF2-40B4-BE49-F238E27FC236}">
              <a16:creationId xmlns:a16="http://schemas.microsoft.com/office/drawing/2014/main" id="{00000000-0008-0000-0300-0000ED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38" name="Text Box 2">
          <a:extLst>
            <a:ext uri="{FF2B5EF4-FFF2-40B4-BE49-F238E27FC236}">
              <a16:creationId xmlns:a16="http://schemas.microsoft.com/office/drawing/2014/main" id="{00000000-0008-0000-0300-0000EE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39" name="Text Box 2">
          <a:extLst>
            <a:ext uri="{FF2B5EF4-FFF2-40B4-BE49-F238E27FC236}">
              <a16:creationId xmlns:a16="http://schemas.microsoft.com/office/drawing/2014/main" id="{00000000-0008-0000-0300-0000EF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40" name="Text Box 1">
          <a:extLst>
            <a:ext uri="{FF2B5EF4-FFF2-40B4-BE49-F238E27FC236}">
              <a16:creationId xmlns:a16="http://schemas.microsoft.com/office/drawing/2014/main" id="{00000000-0008-0000-0300-0000F0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41" name="Text Box 2">
          <a:extLst>
            <a:ext uri="{FF2B5EF4-FFF2-40B4-BE49-F238E27FC236}">
              <a16:creationId xmlns:a16="http://schemas.microsoft.com/office/drawing/2014/main" id="{00000000-0008-0000-0300-0000F100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42" name="Text Box 2">
          <a:extLst>
            <a:ext uri="{FF2B5EF4-FFF2-40B4-BE49-F238E27FC236}">
              <a16:creationId xmlns:a16="http://schemas.microsoft.com/office/drawing/2014/main" id="{00000000-0008-0000-0300-0000F2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43" name="Text Box 1">
          <a:extLst>
            <a:ext uri="{FF2B5EF4-FFF2-40B4-BE49-F238E27FC236}">
              <a16:creationId xmlns:a16="http://schemas.microsoft.com/office/drawing/2014/main" id="{00000000-0008-0000-0300-0000F3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44" name="Text Box 2">
          <a:extLst>
            <a:ext uri="{FF2B5EF4-FFF2-40B4-BE49-F238E27FC236}">
              <a16:creationId xmlns:a16="http://schemas.microsoft.com/office/drawing/2014/main" id="{00000000-0008-0000-0300-0000F4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45" name="Text Box 1">
          <a:extLst>
            <a:ext uri="{FF2B5EF4-FFF2-40B4-BE49-F238E27FC236}">
              <a16:creationId xmlns:a16="http://schemas.microsoft.com/office/drawing/2014/main" id="{00000000-0008-0000-0300-0000F5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46" name="Text Box 2">
          <a:extLst>
            <a:ext uri="{FF2B5EF4-FFF2-40B4-BE49-F238E27FC236}">
              <a16:creationId xmlns:a16="http://schemas.microsoft.com/office/drawing/2014/main" id="{00000000-0008-0000-0300-0000F6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47" name="Text Box 2">
          <a:extLst>
            <a:ext uri="{FF2B5EF4-FFF2-40B4-BE49-F238E27FC236}">
              <a16:creationId xmlns:a16="http://schemas.microsoft.com/office/drawing/2014/main" id="{00000000-0008-0000-0300-0000F7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48" name="Text Box 1">
          <a:extLst>
            <a:ext uri="{FF2B5EF4-FFF2-40B4-BE49-F238E27FC236}">
              <a16:creationId xmlns:a16="http://schemas.microsoft.com/office/drawing/2014/main" id="{00000000-0008-0000-0300-0000F8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49" name="Text Box 2">
          <a:extLst>
            <a:ext uri="{FF2B5EF4-FFF2-40B4-BE49-F238E27FC236}">
              <a16:creationId xmlns:a16="http://schemas.microsoft.com/office/drawing/2014/main" id="{00000000-0008-0000-0300-0000F9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50" name="Text Box 2">
          <a:extLst>
            <a:ext uri="{FF2B5EF4-FFF2-40B4-BE49-F238E27FC236}">
              <a16:creationId xmlns:a16="http://schemas.microsoft.com/office/drawing/2014/main" id="{00000000-0008-0000-0300-0000FA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51" name="Text Box 1">
          <a:extLst>
            <a:ext uri="{FF2B5EF4-FFF2-40B4-BE49-F238E27FC236}">
              <a16:creationId xmlns:a16="http://schemas.microsoft.com/office/drawing/2014/main" id="{00000000-0008-0000-0300-0000FB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52" name="Text Box 2">
          <a:extLst>
            <a:ext uri="{FF2B5EF4-FFF2-40B4-BE49-F238E27FC236}">
              <a16:creationId xmlns:a16="http://schemas.microsoft.com/office/drawing/2014/main" id="{00000000-0008-0000-0300-0000FC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53" name="Text Box 2">
          <a:extLst>
            <a:ext uri="{FF2B5EF4-FFF2-40B4-BE49-F238E27FC236}">
              <a16:creationId xmlns:a16="http://schemas.microsoft.com/office/drawing/2014/main" id="{00000000-0008-0000-0300-0000FD00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54" name="Text Box 1">
          <a:extLst>
            <a:ext uri="{FF2B5EF4-FFF2-40B4-BE49-F238E27FC236}">
              <a16:creationId xmlns:a16="http://schemas.microsoft.com/office/drawing/2014/main" id="{00000000-0008-0000-0300-0000FE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55" name="Text Box 2">
          <a:extLst>
            <a:ext uri="{FF2B5EF4-FFF2-40B4-BE49-F238E27FC236}">
              <a16:creationId xmlns:a16="http://schemas.microsoft.com/office/drawing/2014/main" id="{00000000-0008-0000-0300-0000FF00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56" name="Text Box 2">
          <a:extLst>
            <a:ext uri="{FF2B5EF4-FFF2-40B4-BE49-F238E27FC236}">
              <a16:creationId xmlns:a16="http://schemas.microsoft.com/office/drawing/2014/main" id="{00000000-0008-0000-0300-000000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57" name="Text Box 1">
          <a:extLst>
            <a:ext uri="{FF2B5EF4-FFF2-40B4-BE49-F238E27FC236}">
              <a16:creationId xmlns:a16="http://schemas.microsoft.com/office/drawing/2014/main" id="{00000000-0008-0000-0300-000001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58" name="Text Box 2">
          <a:extLst>
            <a:ext uri="{FF2B5EF4-FFF2-40B4-BE49-F238E27FC236}">
              <a16:creationId xmlns:a16="http://schemas.microsoft.com/office/drawing/2014/main" id="{00000000-0008-0000-0300-000002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59" name="Text Box 2">
          <a:extLst>
            <a:ext uri="{FF2B5EF4-FFF2-40B4-BE49-F238E27FC236}">
              <a16:creationId xmlns:a16="http://schemas.microsoft.com/office/drawing/2014/main" id="{00000000-0008-0000-0300-000003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0" name="Text Box 1">
          <a:extLst>
            <a:ext uri="{FF2B5EF4-FFF2-40B4-BE49-F238E27FC236}">
              <a16:creationId xmlns:a16="http://schemas.microsoft.com/office/drawing/2014/main" id="{00000000-0008-0000-0300-000004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1" name="Text Box 2">
          <a:extLst>
            <a:ext uri="{FF2B5EF4-FFF2-40B4-BE49-F238E27FC236}">
              <a16:creationId xmlns:a16="http://schemas.microsoft.com/office/drawing/2014/main" id="{00000000-0008-0000-0300-000005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62" name="Text Box 2">
          <a:extLst>
            <a:ext uri="{FF2B5EF4-FFF2-40B4-BE49-F238E27FC236}">
              <a16:creationId xmlns:a16="http://schemas.microsoft.com/office/drawing/2014/main" id="{00000000-0008-0000-0300-000006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3" name="Text Box 1">
          <a:extLst>
            <a:ext uri="{FF2B5EF4-FFF2-40B4-BE49-F238E27FC236}">
              <a16:creationId xmlns:a16="http://schemas.microsoft.com/office/drawing/2014/main" id="{00000000-0008-0000-0300-000007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4" name="Text Box 2">
          <a:extLst>
            <a:ext uri="{FF2B5EF4-FFF2-40B4-BE49-F238E27FC236}">
              <a16:creationId xmlns:a16="http://schemas.microsoft.com/office/drawing/2014/main" id="{00000000-0008-0000-0300-000008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65" name="Text Box 2">
          <a:extLst>
            <a:ext uri="{FF2B5EF4-FFF2-40B4-BE49-F238E27FC236}">
              <a16:creationId xmlns:a16="http://schemas.microsoft.com/office/drawing/2014/main" id="{00000000-0008-0000-0300-000009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6" name="Text Box 1">
          <a:extLst>
            <a:ext uri="{FF2B5EF4-FFF2-40B4-BE49-F238E27FC236}">
              <a16:creationId xmlns:a16="http://schemas.microsoft.com/office/drawing/2014/main" id="{00000000-0008-0000-0300-00000A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7" name="Text Box 2">
          <a:extLst>
            <a:ext uri="{FF2B5EF4-FFF2-40B4-BE49-F238E27FC236}">
              <a16:creationId xmlns:a16="http://schemas.microsoft.com/office/drawing/2014/main" id="{00000000-0008-0000-0300-00000B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68" name="Text Box 2">
          <a:extLst>
            <a:ext uri="{FF2B5EF4-FFF2-40B4-BE49-F238E27FC236}">
              <a16:creationId xmlns:a16="http://schemas.microsoft.com/office/drawing/2014/main" id="{00000000-0008-0000-0300-00000C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69" name="Text Box 1">
          <a:extLst>
            <a:ext uri="{FF2B5EF4-FFF2-40B4-BE49-F238E27FC236}">
              <a16:creationId xmlns:a16="http://schemas.microsoft.com/office/drawing/2014/main" id="{00000000-0008-0000-0300-00000D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70" name="Text Box 2">
          <a:extLst>
            <a:ext uri="{FF2B5EF4-FFF2-40B4-BE49-F238E27FC236}">
              <a16:creationId xmlns:a16="http://schemas.microsoft.com/office/drawing/2014/main" id="{00000000-0008-0000-0300-00000E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71" name="Text Box 2">
          <a:extLst>
            <a:ext uri="{FF2B5EF4-FFF2-40B4-BE49-F238E27FC236}">
              <a16:creationId xmlns:a16="http://schemas.microsoft.com/office/drawing/2014/main" id="{00000000-0008-0000-0300-00000F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72" name="Text Box 1">
          <a:extLst>
            <a:ext uri="{FF2B5EF4-FFF2-40B4-BE49-F238E27FC236}">
              <a16:creationId xmlns:a16="http://schemas.microsoft.com/office/drawing/2014/main" id="{00000000-0008-0000-0300-000010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73" name="Text Box 2">
          <a:extLst>
            <a:ext uri="{FF2B5EF4-FFF2-40B4-BE49-F238E27FC236}">
              <a16:creationId xmlns:a16="http://schemas.microsoft.com/office/drawing/2014/main" id="{00000000-0008-0000-0300-000011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74" name="Text Box 2">
          <a:extLst>
            <a:ext uri="{FF2B5EF4-FFF2-40B4-BE49-F238E27FC236}">
              <a16:creationId xmlns:a16="http://schemas.microsoft.com/office/drawing/2014/main" id="{00000000-0008-0000-0300-000012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75" name="Text Box 1">
          <a:extLst>
            <a:ext uri="{FF2B5EF4-FFF2-40B4-BE49-F238E27FC236}">
              <a16:creationId xmlns:a16="http://schemas.microsoft.com/office/drawing/2014/main" id="{00000000-0008-0000-0300-000013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276" name="Text Box 2">
          <a:extLst>
            <a:ext uri="{FF2B5EF4-FFF2-40B4-BE49-F238E27FC236}">
              <a16:creationId xmlns:a16="http://schemas.microsoft.com/office/drawing/2014/main" id="{00000000-0008-0000-0300-000014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77" name="Text Box 2">
          <a:extLst>
            <a:ext uri="{FF2B5EF4-FFF2-40B4-BE49-F238E27FC236}">
              <a16:creationId xmlns:a16="http://schemas.microsoft.com/office/drawing/2014/main" id="{00000000-0008-0000-0300-000015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78" name="Text Box 1">
          <a:extLst>
            <a:ext uri="{FF2B5EF4-FFF2-40B4-BE49-F238E27FC236}">
              <a16:creationId xmlns:a16="http://schemas.microsoft.com/office/drawing/2014/main" id="{00000000-0008-0000-0300-000016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79" name="Text Box 2">
          <a:extLst>
            <a:ext uri="{FF2B5EF4-FFF2-40B4-BE49-F238E27FC236}">
              <a16:creationId xmlns:a16="http://schemas.microsoft.com/office/drawing/2014/main" id="{00000000-0008-0000-0300-000017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80" name="Text Box 2">
          <a:extLst>
            <a:ext uri="{FF2B5EF4-FFF2-40B4-BE49-F238E27FC236}">
              <a16:creationId xmlns:a16="http://schemas.microsoft.com/office/drawing/2014/main" id="{00000000-0008-0000-0300-000018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81" name="Text Box 1">
          <a:extLst>
            <a:ext uri="{FF2B5EF4-FFF2-40B4-BE49-F238E27FC236}">
              <a16:creationId xmlns:a16="http://schemas.microsoft.com/office/drawing/2014/main" id="{00000000-0008-0000-0300-000019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82" name="Text Box 2">
          <a:extLst>
            <a:ext uri="{FF2B5EF4-FFF2-40B4-BE49-F238E27FC236}">
              <a16:creationId xmlns:a16="http://schemas.microsoft.com/office/drawing/2014/main" id="{00000000-0008-0000-0300-00001A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83" name="Text Box 2">
          <a:extLst>
            <a:ext uri="{FF2B5EF4-FFF2-40B4-BE49-F238E27FC236}">
              <a16:creationId xmlns:a16="http://schemas.microsoft.com/office/drawing/2014/main" id="{00000000-0008-0000-0300-00001B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84" name="Text Box 1">
          <a:extLst>
            <a:ext uri="{FF2B5EF4-FFF2-40B4-BE49-F238E27FC236}">
              <a16:creationId xmlns:a16="http://schemas.microsoft.com/office/drawing/2014/main" id="{00000000-0008-0000-0300-00001C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85" name="Text Box 2">
          <a:extLst>
            <a:ext uri="{FF2B5EF4-FFF2-40B4-BE49-F238E27FC236}">
              <a16:creationId xmlns:a16="http://schemas.microsoft.com/office/drawing/2014/main" id="{00000000-0008-0000-0300-00001D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86" name="Text Box 2">
          <a:extLst>
            <a:ext uri="{FF2B5EF4-FFF2-40B4-BE49-F238E27FC236}">
              <a16:creationId xmlns:a16="http://schemas.microsoft.com/office/drawing/2014/main" id="{00000000-0008-0000-0300-00001E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87" name="Text Box 1">
          <a:extLst>
            <a:ext uri="{FF2B5EF4-FFF2-40B4-BE49-F238E27FC236}">
              <a16:creationId xmlns:a16="http://schemas.microsoft.com/office/drawing/2014/main" id="{00000000-0008-0000-0300-00001F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88" name="Text Box 2">
          <a:extLst>
            <a:ext uri="{FF2B5EF4-FFF2-40B4-BE49-F238E27FC236}">
              <a16:creationId xmlns:a16="http://schemas.microsoft.com/office/drawing/2014/main" id="{00000000-0008-0000-0300-000020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89" name="Text Box 2">
          <a:extLst>
            <a:ext uri="{FF2B5EF4-FFF2-40B4-BE49-F238E27FC236}">
              <a16:creationId xmlns:a16="http://schemas.microsoft.com/office/drawing/2014/main" id="{00000000-0008-0000-0300-000021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0" name="Text Box 1">
          <a:extLst>
            <a:ext uri="{FF2B5EF4-FFF2-40B4-BE49-F238E27FC236}">
              <a16:creationId xmlns:a16="http://schemas.microsoft.com/office/drawing/2014/main" id="{00000000-0008-0000-0300-000022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1" name="Text Box 2">
          <a:extLst>
            <a:ext uri="{FF2B5EF4-FFF2-40B4-BE49-F238E27FC236}">
              <a16:creationId xmlns:a16="http://schemas.microsoft.com/office/drawing/2014/main" id="{00000000-0008-0000-0300-000023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92" name="Text Box 2">
          <a:extLst>
            <a:ext uri="{FF2B5EF4-FFF2-40B4-BE49-F238E27FC236}">
              <a16:creationId xmlns:a16="http://schemas.microsoft.com/office/drawing/2014/main" id="{00000000-0008-0000-0300-000024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3" name="Text Box 1">
          <a:extLst>
            <a:ext uri="{FF2B5EF4-FFF2-40B4-BE49-F238E27FC236}">
              <a16:creationId xmlns:a16="http://schemas.microsoft.com/office/drawing/2014/main" id="{00000000-0008-0000-0300-000025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4" name="Text Box 2">
          <a:extLst>
            <a:ext uri="{FF2B5EF4-FFF2-40B4-BE49-F238E27FC236}">
              <a16:creationId xmlns:a16="http://schemas.microsoft.com/office/drawing/2014/main" id="{00000000-0008-0000-0300-000026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95" name="Text Box 2">
          <a:extLst>
            <a:ext uri="{FF2B5EF4-FFF2-40B4-BE49-F238E27FC236}">
              <a16:creationId xmlns:a16="http://schemas.microsoft.com/office/drawing/2014/main" id="{00000000-0008-0000-0300-000027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6" name="Text Box 1">
          <a:extLst>
            <a:ext uri="{FF2B5EF4-FFF2-40B4-BE49-F238E27FC236}">
              <a16:creationId xmlns:a16="http://schemas.microsoft.com/office/drawing/2014/main" id="{00000000-0008-0000-0300-000028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7" name="Text Box 2">
          <a:extLst>
            <a:ext uri="{FF2B5EF4-FFF2-40B4-BE49-F238E27FC236}">
              <a16:creationId xmlns:a16="http://schemas.microsoft.com/office/drawing/2014/main" id="{00000000-0008-0000-0300-000029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298" name="Text Box 2">
          <a:extLst>
            <a:ext uri="{FF2B5EF4-FFF2-40B4-BE49-F238E27FC236}">
              <a16:creationId xmlns:a16="http://schemas.microsoft.com/office/drawing/2014/main" id="{00000000-0008-0000-0300-00002A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299" name="Text Box 1">
          <a:extLst>
            <a:ext uri="{FF2B5EF4-FFF2-40B4-BE49-F238E27FC236}">
              <a16:creationId xmlns:a16="http://schemas.microsoft.com/office/drawing/2014/main" id="{00000000-0008-0000-0300-00002B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00" name="Text Box 2">
          <a:extLst>
            <a:ext uri="{FF2B5EF4-FFF2-40B4-BE49-F238E27FC236}">
              <a16:creationId xmlns:a16="http://schemas.microsoft.com/office/drawing/2014/main" id="{00000000-0008-0000-0300-00002C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01" name="Text Box 2">
          <a:extLst>
            <a:ext uri="{FF2B5EF4-FFF2-40B4-BE49-F238E27FC236}">
              <a16:creationId xmlns:a16="http://schemas.microsoft.com/office/drawing/2014/main" id="{00000000-0008-0000-0300-00002D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02" name="Text Box 1">
          <a:extLst>
            <a:ext uri="{FF2B5EF4-FFF2-40B4-BE49-F238E27FC236}">
              <a16:creationId xmlns:a16="http://schemas.microsoft.com/office/drawing/2014/main" id="{00000000-0008-0000-0300-00002E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03" name="Text Box 2">
          <a:extLst>
            <a:ext uri="{FF2B5EF4-FFF2-40B4-BE49-F238E27FC236}">
              <a16:creationId xmlns:a16="http://schemas.microsoft.com/office/drawing/2014/main" id="{00000000-0008-0000-0300-00002F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04" name="Text Box 2">
          <a:extLst>
            <a:ext uri="{FF2B5EF4-FFF2-40B4-BE49-F238E27FC236}">
              <a16:creationId xmlns:a16="http://schemas.microsoft.com/office/drawing/2014/main" id="{00000000-0008-0000-0300-000030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05" name="Text Box 1">
          <a:extLst>
            <a:ext uri="{FF2B5EF4-FFF2-40B4-BE49-F238E27FC236}">
              <a16:creationId xmlns:a16="http://schemas.microsoft.com/office/drawing/2014/main" id="{00000000-0008-0000-0300-000031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06" name="Text Box 2">
          <a:extLst>
            <a:ext uri="{FF2B5EF4-FFF2-40B4-BE49-F238E27FC236}">
              <a16:creationId xmlns:a16="http://schemas.microsoft.com/office/drawing/2014/main" id="{00000000-0008-0000-0300-000032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307" name="Text Box 2">
          <a:extLst>
            <a:ext uri="{FF2B5EF4-FFF2-40B4-BE49-F238E27FC236}">
              <a16:creationId xmlns:a16="http://schemas.microsoft.com/office/drawing/2014/main" id="{00000000-0008-0000-0300-000033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308" name="Text Box 1">
          <a:extLst>
            <a:ext uri="{FF2B5EF4-FFF2-40B4-BE49-F238E27FC236}">
              <a16:creationId xmlns:a16="http://schemas.microsoft.com/office/drawing/2014/main" id="{00000000-0008-0000-0300-000034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309" name="Text Box 2">
          <a:extLst>
            <a:ext uri="{FF2B5EF4-FFF2-40B4-BE49-F238E27FC236}">
              <a16:creationId xmlns:a16="http://schemas.microsoft.com/office/drawing/2014/main" id="{00000000-0008-0000-0300-000035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10" name="Text Box 2">
          <a:extLst>
            <a:ext uri="{FF2B5EF4-FFF2-40B4-BE49-F238E27FC236}">
              <a16:creationId xmlns:a16="http://schemas.microsoft.com/office/drawing/2014/main" id="{00000000-0008-0000-0300-000036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1" name="Text Box 1">
          <a:extLst>
            <a:ext uri="{FF2B5EF4-FFF2-40B4-BE49-F238E27FC236}">
              <a16:creationId xmlns:a16="http://schemas.microsoft.com/office/drawing/2014/main" id="{00000000-0008-0000-0300-000037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2" name="Text Box 2">
          <a:extLst>
            <a:ext uri="{FF2B5EF4-FFF2-40B4-BE49-F238E27FC236}">
              <a16:creationId xmlns:a16="http://schemas.microsoft.com/office/drawing/2014/main" id="{00000000-0008-0000-0300-000038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3" name="Text Box 1">
          <a:extLst>
            <a:ext uri="{FF2B5EF4-FFF2-40B4-BE49-F238E27FC236}">
              <a16:creationId xmlns:a16="http://schemas.microsoft.com/office/drawing/2014/main" id="{00000000-0008-0000-0300-000039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4" name="Text Box 2">
          <a:extLst>
            <a:ext uri="{FF2B5EF4-FFF2-40B4-BE49-F238E27FC236}">
              <a16:creationId xmlns:a16="http://schemas.microsoft.com/office/drawing/2014/main" id="{00000000-0008-0000-0300-00003A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15" name="Text Box 2">
          <a:extLst>
            <a:ext uri="{FF2B5EF4-FFF2-40B4-BE49-F238E27FC236}">
              <a16:creationId xmlns:a16="http://schemas.microsoft.com/office/drawing/2014/main" id="{00000000-0008-0000-0300-00003B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6" name="Text Box 1">
          <a:extLst>
            <a:ext uri="{FF2B5EF4-FFF2-40B4-BE49-F238E27FC236}">
              <a16:creationId xmlns:a16="http://schemas.microsoft.com/office/drawing/2014/main" id="{00000000-0008-0000-0300-00003C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7" name="Text Box 2">
          <a:extLst>
            <a:ext uri="{FF2B5EF4-FFF2-40B4-BE49-F238E27FC236}">
              <a16:creationId xmlns:a16="http://schemas.microsoft.com/office/drawing/2014/main" id="{00000000-0008-0000-0300-00003D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18" name="Text Box 2">
          <a:extLst>
            <a:ext uri="{FF2B5EF4-FFF2-40B4-BE49-F238E27FC236}">
              <a16:creationId xmlns:a16="http://schemas.microsoft.com/office/drawing/2014/main" id="{00000000-0008-0000-0300-00003E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19" name="Text Box 1">
          <a:extLst>
            <a:ext uri="{FF2B5EF4-FFF2-40B4-BE49-F238E27FC236}">
              <a16:creationId xmlns:a16="http://schemas.microsoft.com/office/drawing/2014/main" id="{00000000-0008-0000-0300-00003F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0" name="Text Box 2">
          <a:extLst>
            <a:ext uri="{FF2B5EF4-FFF2-40B4-BE49-F238E27FC236}">
              <a16:creationId xmlns:a16="http://schemas.microsoft.com/office/drawing/2014/main" id="{00000000-0008-0000-0300-000040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21" name="Text Box 2">
          <a:extLst>
            <a:ext uri="{FF2B5EF4-FFF2-40B4-BE49-F238E27FC236}">
              <a16:creationId xmlns:a16="http://schemas.microsoft.com/office/drawing/2014/main" id="{00000000-0008-0000-0300-000041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2" name="Text Box 1">
          <a:extLst>
            <a:ext uri="{FF2B5EF4-FFF2-40B4-BE49-F238E27FC236}">
              <a16:creationId xmlns:a16="http://schemas.microsoft.com/office/drawing/2014/main" id="{00000000-0008-0000-0300-000042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3" name="Text Box 2">
          <a:extLst>
            <a:ext uri="{FF2B5EF4-FFF2-40B4-BE49-F238E27FC236}">
              <a16:creationId xmlns:a16="http://schemas.microsoft.com/office/drawing/2014/main" id="{00000000-0008-0000-0300-000043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24" name="Text Box 2">
          <a:extLst>
            <a:ext uri="{FF2B5EF4-FFF2-40B4-BE49-F238E27FC236}">
              <a16:creationId xmlns:a16="http://schemas.microsoft.com/office/drawing/2014/main" id="{00000000-0008-0000-0300-000044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5" name="Text Box 1">
          <a:extLst>
            <a:ext uri="{FF2B5EF4-FFF2-40B4-BE49-F238E27FC236}">
              <a16:creationId xmlns:a16="http://schemas.microsoft.com/office/drawing/2014/main" id="{00000000-0008-0000-0300-000045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6" name="Text Box 2">
          <a:extLst>
            <a:ext uri="{FF2B5EF4-FFF2-40B4-BE49-F238E27FC236}">
              <a16:creationId xmlns:a16="http://schemas.microsoft.com/office/drawing/2014/main" id="{00000000-0008-0000-0300-000046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27" name="Text Box 2">
          <a:extLst>
            <a:ext uri="{FF2B5EF4-FFF2-40B4-BE49-F238E27FC236}">
              <a16:creationId xmlns:a16="http://schemas.microsoft.com/office/drawing/2014/main" id="{00000000-0008-0000-0300-000047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8" name="Text Box 1">
          <a:extLst>
            <a:ext uri="{FF2B5EF4-FFF2-40B4-BE49-F238E27FC236}">
              <a16:creationId xmlns:a16="http://schemas.microsoft.com/office/drawing/2014/main" id="{00000000-0008-0000-0300-000048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29" name="Text Box 2">
          <a:extLst>
            <a:ext uri="{FF2B5EF4-FFF2-40B4-BE49-F238E27FC236}">
              <a16:creationId xmlns:a16="http://schemas.microsoft.com/office/drawing/2014/main" id="{00000000-0008-0000-0300-000049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30" name="Text Box 2">
          <a:extLst>
            <a:ext uri="{FF2B5EF4-FFF2-40B4-BE49-F238E27FC236}">
              <a16:creationId xmlns:a16="http://schemas.microsoft.com/office/drawing/2014/main" id="{00000000-0008-0000-0300-00004A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31" name="Text Box 1">
          <a:extLst>
            <a:ext uri="{FF2B5EF4-FFF2-40B4-BE49-F238E27FC236}">
              <a16:creationId xmlns:a16="http://schemas.microsoft.com/office/drawing/2014/main" id="{00000000-0008-0000-0300-00004B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32" name="Text Box 2">
          <a:extLst>
            <a:ext uri="{FF2B5EF4-FFF2-40B4-BE49-F238E27FC236}">
              <a16:creationId xmlns:a16="http://schemas.microsoft.com/office/drawing/2014/main" id="{00000000-0008-0000-0300-00004C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33" name="Text Box 2">
          <a:extLst>
            <a:ext uri="{FF2B5EF4-FFF2-40B4-BE49-F238E27FC236}">
              <a16:creationId xmlns:a16="http://schemas.microsoft.com/office/drawing/2014/main" id="{00000000-0008-0000-0300-00004D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34" name="Text Box 1">
          <a:extLst>
            <a:ext uri="{FF2B5EF4-FFF2-40B4-BE49-F238E27FC236}">
              <a16:creationId xmlns:a16="http://schemas.microsoft.com/office/drawing/2014/main" id="{00000000-0008-0000-0300-00004E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35" name="Text Box 2">
          <a:extLst>
            <a:ext uri="{FF2B5EF4-FFF2-40B4-BE49-F238E27FC236}">
              <a16:creationId xmlns:a16="http://schemas.microsoft.com/office/drawing/2014/main" id="{00000000-0008-0000-0300-00004F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36" name="Text Box 2">
          <a:extLst>
            <a:ext uri="{FF2B5EF4-FFF2-40B4-BE49-F238E27FC236}">
              <a16:creationId xmlns:a16="http://schemas.microsoft.com/office/drawing/2014/main" id="{00000000-0008-0000-0300-000050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37" name="Text Box 1">
          <a:extLst>
            <a:ext uri="{FF2B5EF4-FFF2-40B4-BE49-F238E27FC236}">
              <a16:creationId xmlns:a16="http://schemas.microsoft.com/office/drawing/2014/main" id="{00000000-0008-0000-0300-000051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38" name="Text Box 2">
          <a:extLst>
            <a:ext uri="{FF2B5EF4-FFF2-40B4-BE49-F238E27FC236}">
              <a16:creationId xmlns:a16="http://schemas.microsoft.com/office/drawing/2014/main" id="{00000000-0008-0000-0300-000052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39" name="Text Box 2">
          <a:extLst>
            <a:ext uri="{FF2B5EF4-FFF2-40B4-BE49-F238E27FC236}">
              <a16:creationId xmlns:a16="http://schemas.microsoft.com/office/drawing/2014/main" id="{00000000-0008-0000-0300-000053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40" name="Text Box 1">
          <a:extLst>
            <a:ext uri="{FF2B5EF4-FFF2-40B4-BE49-F238E27FC236}">
              <a16:creationId xmlns:a16="http://schemas.microsoft.com/office/drawing/2014/main" id="{00000000-0008-0000-0300-000054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41" name="Text Box 2">
          <a:extLst>
            <a:ext uri="{FF2B5EF4-FFF2-40B4-BE49-F238E27FC236}">
              <a16:creationId xmlns:a16="http://schemas.microsoft.com/office/drawing/2014/main" id="{00000000-0008-0000-0300-000055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342" name="Text Box 2">
          <a:extLst>
            <a:ext uri="{FF2B5EF4-FFF2-40B4-BE49-F238E27FC236}">
              <a16:creationId xmlns:a16="http://schemas.microsoft.com/office/drawing/2014/main" id="{00000000-0008-0000-0300-000056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343" name="Text Box 1">
          <a:extLst>
            <a:ext uri="{FF2B5EF4-FFF2-40B4-BE49-F238E27FC236}">
              <a16:creationId xmlns:a16="http://schemas.microsoft.com/office/drawing/2014/main" id="{00000000-0008-0000-0300-000057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763361"/>
    <xdr:sp macro="" textlink="">
      <xdr:nvSpPr>
        <xdr:cNvPr id="344" name="Text Box 2">
          <a:extLst>
            <a:ext uri="{FF2B5EF4-FFF2-40B4-BE49-F238E27FC236}">
              <a16:creationId xmlns:a16="http://schemas.microsoft.com/office/drawing/2014/main" id="{00000000-0008-0000-0300-000058010000}"/>
            </a:ext>
          </a:extLst>
        </xdr:cNvPr>
        <xdr:cNvSpPr txBox="1">
          <a:spLocks noChangeArrowheads="1"/>
        </xdr:cNvSpPr>
      </xdr:nvSpPr>
      <xdr:spPr bwMode="auto">
        <a:xfrm>
          <a:off x="1466850" y="132883275"/>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593612"/>
    <xdr:sp macro="" textlink="">
      <xdr:nvSpPr>
        <xdr:cNvPr id="345" name="Text Box 2">
          <a:extLst>
            <a:ext uri="{FF2B5EF4-FFF2-40B4-BE49-F238E27FC236}">
              <a16:creationId xmlns:a16="http://schemas.microsoft.com/office/drawing/2014/main" id="{00000000-0008-0000-0300-000059010000}"/>
            </a:ext>
          </a:extLst>
        </xdr:cNvPr>
        <xdr:cNvSpPr txBox="1">
          <a:spLocks noChangeArrowheads="1"/>
        </xdr:cNvSpPr>
      </xdr:nvSpPr>
      <xdr:spPr bwMode="auto">
        <a:xfrm>
          <a:off x="1466850" y="132883275"/>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46" name="Text Box 1">
          <a:extLst>
            <a:ext uri="{FF2B5EF4-FFF2-40B4-BE49-F238E27FC236}">
              <a16:creationId xmlns:a16="http://schemas.microsoft.com/office/drawing/2014/main" id="{00000000-0008-0000-0300-00005A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31</xdr:row>
      <xdr:rowOff>0</xdr:rowOff>
    </xdr:from>
    <xdr:ext cx="0" cy="602116"/>
    <xdr:sp macro="" textlink="">
      <xdr:nvSpPr>
        <xdr:cNvPr id="347" name="Text Box 2">
          <a:extLst>
            <a:ext uri="{FF2B5EF4-FFF2-40B4-BE49-F238E27FC236}">
              <a16:creationId xmlns:a16="http://schemas.microsoft.com/office/drawing/2014/main" id="{00000000-0008-0000-0300-00005B010000}"/>
            </a:ext>
          </a:extLst>
        </xdr:cNvPr>
        <xdr:cNvSpPr txBox="1">
          <a:spLocks noChangeArrowheads="1"/>
        </xdr:cNvSpPr>
      </xdr:nvSpPr>
      <xdr:spPr bwMode="auto">
        <a:xfrm>
          <a:off x="1466850" y="132883275"/>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15</xdr:col>
      <xdr:colOff>582705</xdr:colOff>
      <xdr:row>4</xdr:row>
      <xdr:rowOff>33617</xdr:rowOff>
    </xdr:from>
    <xdr:to>
      <xdr:col>18</xdr:col>
      <xdr:colOff>403411</xdr:colOff>
      <xdr:row>4</xdr:row>
      <xdr:rowOff>33617</xdr:rowOff>
    </xdr:to>
    <xdr:cxnSp macro="">
      <xdr:nvCxnSpPr>
        <xdr:cNvPr id="348" name="Straight Connector 347">
          <a:extLst>
            <a:ext uri="{FF2B5EF4-FFF2-40B4-BE49-F238E27FC236}">
              <a16:creationId xmlns:a16="http://schemas.microsoft.com/office/drawing/2014/main" id="{00000000-0008-0000-0300-00005C010000}"/>
            </a:ext>
          </a:extLst>
        </xdr:cNvPr>
        <xdr:cNvCxnSpPr/>
      </xdr:nvCxnSpPr>
      <xdr:spPr>
        <a:xfrm>
          <a:off x="7897905" y="1462367"/>
          <a:ext cx="146853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wnload\PL%20DC%20KH%20TH%20va%202025%20cua%20CT%20GNB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TH 1. Trung hạn 21-25"/>
      <sheetName val="PLTH2. KHV 2025"/>
      <sheetName val="PL Chi tiet 1 Quang Ngai (cũ)"/>
      <sheetName val="PL Chi tiet 2_ Kon Tum (cũ)"/>
    </sheetNames>
    <sheetDataSet>
      <sheetData sheetId="0"/>
      <sheetData sheetId="1"/>
      <sheetData sheetId="2">
        <row r="125">
          <cell r="Q125">
            <v>5597.5</v>
          </cell>
          <cell r="R125">
            <v>1666.8</v>
          </cell>
        </row>
        <row r="128">
          <cell r="Q128">
            <v>4977</v>
          </cell>
          <cell r="R128">
            <v>747</v>
          </cell>
        </row>
        <row r="129">
          <cell r="M129">
            <v>1108</v>
          </cell>
          <cell r="N129">
            <v>166</v>
          </cell>
        </row>
      </sheetData>
      <sheetData sheetId="3">
        <row r="193">
          <cell r="M193">
            <v>13365</v>
          </cell>
          <cell r="N193">
            <v>1271</v>
          </cell>
        </row>
        <row r="195">
          <cell r="M195">
            <v>6837</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Normal="100" workbookViewId="0">
      <selection activeCell="C27" sqref="C27"/>
    </sheetView>
  </sheetViews>
  <sheetFormatPr defaultRowHeight="14.25"/>
  <cols>
    <col min="1" max="1" width="7.265625" customWidth="1"/>
    <col min="2" max="2" width="43" customWidth="1"/>
    <col min="3" max="3" width="11" customWidth="1"/>
    <col min="4" max="4" width="11.1328125" customWidth="1"/>
    <col min="5" max="6" width="8.86328125" customWidth="1"/>
    <col min="7" max="7" width="10.73046875" customWidth="1"/>
    <col min="8" max="8" width="10.265625" customWidth="1"/>
    <col min="9" max="10" width="9.265625" customWidth="1"/>
    <col min="11" max="11" width="9.86328125" customWidth="1"/>
    <col min="12" max="12" width="9.73046875" customWidth="1"/>
    <col min="13" max="13" width="8.86328125" customWidth="1"/>
    <col min="14" max="14" width="9.265625" customWidth="1"/>
    <col min="15" max="15" width="9.1328125" customWidth="1"/>
    <col min="16" max="16" width="10.265625" bestFit="1" customWidth="1"/>
  </cols>
  <sheetData>
    <row r="1" spans="1:18" ht="15">
      <c r="A1" s="236" t="s">
        <v>206</v>
      </c>
      <c r="B1" s="236"/>
      <c r="C1" s="236"/>
      <c r="D1" s="236"/>
      <c r="E1" s="236"/>
      <c r="F1" s="236"/>
      <c r="G1" s="236"/>
      <c r="H1" s="236"/>
      <c r="I1" s="236"/>
      <c r="J1" s="236"/>
      <c r="K1" s="236"/>
      <c r="L1" s="236"/>
      <c r="M1" s="236"/>
      <c r="N1" s="236"/>
      <c r="O1" s="236"/>
    </row>
    <row r="2" spans="1:18" ht="39.75" customHeight="1">
      <c r="A2" s="237" t="s">
        <v>196</v>
      </c>
      <c r="B2" s="237"/>
      <c r="C2" s="237"/>
      <c r="D2" s="237"/>
      <c r="E2" s="237"/>
      <c r="F2" s="237"/>
      <c r="G2" s="237"/>
      <c r="H2" s="237"/>
      <c r="I2" s="237"/>
      <c r="J2" s="237"/>
      <c r="K2" s="237"/>
      <c r="L2" s="237"/>
      <c r="M2" s="237"/>
      <c r="N2" s="237"/>
      <c r="O2" s="237"/>
    </row>
    <row r="3" spans="1:18" ht="19.5" customHeight="1">
      <c r="A3" s="237" t="s">
        <v>18</v>
      </c>
      <c r="B3" s="237"/>
      <c r="C3" s="237"/>
      <c r="D3" s="237"/>
      <c r="E3" s="237"/>
      <c r="F3" s="237"/>
      <c r="G3" s="237"/>
      <c r="H3" s="237"/>
      <c r="I3" s="237"/>
      <c r="J3" s="237"/>
      <c r="K3" s="237"/>
      <c r="L3" s="237"/>
      <c r="M3" s="237"/>
      <c r="N3" s="237"/>
      <c r="O3" s="237"/>
      <c r="P3" s="11"/>
    </row>
    <row r="4" spans="1:18" ht="22.5" customHeight="1">
      <c r="A4" s="238" t="s">
        <v>224</v>
      </c>
      <c r="B4" s="238"/>
      <c r="C4" s="238"/>
      <c r="D4" s="238"/>
      <c r="E4" s="238"/>
      <c r="F4" s="238"/>
      <c r="G4" s="238"/>
      <c r="H4" s="238"/>
      <c r="I4" s="238"/>
      <c r="J4" s="238"/>
      <c r="K4" s="238"/>
      <c r="L4" s="238"/>
      <c r="M4" s="238"/>
      <c r="N4" s="238"/>
      <c r="O4" s="238"/>
    </row>
    <row r="5" spans="1:18" ht="16.5">
      <c r="A5" s="137"/>
      <c r="B5" s="137"/>
      <c r="C5" s="137"/>
      <c r="D5" s="137"/>
      <c r="E5" s="137"/>
      <c r="F5" s="137"/>
      <c r="G5" s="137"/>
      <c r="H5" s="137"/>
      <c r="I5" s="137"/>
      <c r="J5" s="137"/>
      <c r="K5" s="238" t="s">
        <v>220</v>
      </c>
      <c r="L5" s="238"/>
      <c r="M5" s="238"/>
      <c r="N5" s="238"/>
      <c r="O5" s="238"/>
    </row>
    <row r="6" spans="1:18" ht="21" customHeight="1">
      <c r="A6" s="223" t="s">
        <v>0</v>
      </c>
      <c r="B6" s="223" t="s">
        <v>192</v>
      </c>
      <c r="C6" s="224" t="s">
        <v>197</v>
      </c>
      <c r="D6" s="225"/>
      <c r="E6" s="225"/>
      <c r="F6" s="226"/>
      <c r="G6" s="230" t="s">
        <v>3</v>
      </c>
      <c r="H6" s="231"/>
      <c r="I6" s="231"/>
      <c r="J6" s="231"/>
      <c r="K6" s="231"/>
      <c r="L6" s="231"/>
      <c r="M6" s="231"/>
      <c r="N6" s="232"/>
      <c r="O6" s="233" t="s">
        <v>1</v>
      </c>
    </row>
    <row r="7" spans="1:18" ht="44.25" customHeight="1">
      <c r="A7" s="223"/>
      <c r="B7" s="223"/>
      <c r="C7" s="227"/>
      <c r="D7" s="228"/>
      <c r="E7" s="228"/>
      <c r="F7" s="229"/>
      <c r="G7" s="223" t="s">
        <v>203</v>
      </c>
      <c r="H7" s="223"/>
      <c r="I7" s="223"/>
      <c r="J7" s="223"/>
      <c r="K7" s="223" t="s">
        <v>204</v>
      </c>
      <c r="L7" s="223"/>
      <c r="M7" s="223"/>
      <c r="N7" s="223"/>
      <c r="O7" s="234"/>
    </row>
    <row r="8" spans="1:18" ht="22.5" customHeight="1">
      <c r="A8" s="223"/>
      <c r="B8" s="223"/>
      <c r="C8" s="223" t="s">
        <v>2</v>
      </c>
      <c r="D8" s="239" t="s">
        <v>3</v>
      </c>
      <c r="E8" s="239"/>
      <c r="F8" s="239"/>
      <c r="G8" s="223" t="s">
        <v>2</v>
      </c>
      <c r="H8" s="239" t="s">
        <v>3</v>
      </c>
      <c r="I8" s="239"/>
      <c r="J8" s="239"/>
      <c r="K8" s="223" t="s">
        <v>2</v>
      </c>
      <c r="L8" s="239" t="s">
        <v>3</v>
      </c>
      <c r="M8" s="239"/>
      <c r="N8" s="239"/>
      <c r="O8" s="234"/>
    </row>
    <row r="9" spans="1:18" ht="19.5" customHeight="1">
      <c r="A9" s="223"/>
      <c r="B9" s="223"/>
      <c r="C9" s="223"/>
      <c r="D9" s="240" t="s">
        <v>4</v>
      </c>
      <c r="E9" s="239" t="s">
        <v>191</v>
      </c>
      <c r="F9" s="239"/>
      <c r="G9" s="223"/>
      <c r="H9" s="240" t="s">
        <v>4</v>
      </c>
      <c r="I9" s="239" t="s">
        <v>191</v>
      </c>
      <c r="J9" s="239"/>
      <c r="K9" s="223"/>
      <c r="L9" s="240" t="s">
        <v>4</v>
      </c>
      <c r="M9" s="239" t="s">
        <v>191</v>
      </c>
      <c r="N9" s="239"/>
      <c r="O9" s="234"/>
    </row>
    <row r="10" spans="1:18" ht="24.75" customHeight="1">
      <c r="A10" s="223"/>
      <c r="B10" s="223"/>
      <c r="C10" s="223"/>
      <c r="D10" s="240"/>
      <c r="E10" s="138" t="s">
        <v>5</v>
      </c>
      <c r="F10" s="138" t="s">
        <v>19</v>
      </c>
      <c r="G10" s="223"/>
      <c r="H10" s="240"/>
      <c r="I10" s="138" t="s">
        <v>5</v>
      </c>
      <c r="J10" s="138" t="s">
        <v>19</v>
      </c>
      <c r="K10" s="223"/>
      <c r="L10" s="240"/>
      <c r="M10" s="138" t="s">
        <v>5</v>
      </c>
      <c r="N10" s="138" t="s">
        <v>19</v>
      </c>
      <c r="O10" s="235"/>
    </row>
    <row r="11" spans="1:18" s="169" customFormat="1" ht="36.75" customHeight="1">
      <c r="A11" s="170"/>
      <c r="B11" s="171" t="s">
        <v>6</v>
      </c>
      <c r="C11" s="172">
        <f t="shared" ref="C11:F11" si="0">C12+C14</f>
        <v>1275697.5</v>
      </c>
      <c r="D11" s="172">
        <f t="shared" si="0"/>
        <v>1149932.1000000001</v>
      </c>
      <c r="E11" s="172">
        <f t="shared" si="0"/>
        <v>62371.3</v>
      </c>
      <c r="F11" s="172">
        <f t="shared" si="0"/>
        <v>63394.1</v>
      </c>
      <c r="G11" s="173">
        <f>G12+G14</f>
        <v>584151.60000000009</v>
      </c>
      <c r="H11" s="173">
        <f t="shared" ref="H11:N11" si="1">H12+H14</f>
        <v>512205.9</v>
      </c>
      <c r="I11" s="173">
        <f t="shared" si="1"/>
        <v>54132.3</v>
      </c>
      <c r="J11" s="173">
        <f t="shared" si="1"/>
        <v>17813.400000000001</v>
      </c>
      <c r="K11" s="173">
        <f t="shared" si="1"/>
        <v>691545.89999999991</v>
      </c>
      <c r="L11" s="173">
        <f t="shared" si="1"/>
        <v>637726.19999999995</v>
      </c>
      <c r="M11" s="173">
        <f t="shared" si="1"/>
        <v>8239</v>
      </c>
      <c r="N11" s="173">
        <f t="shared" si="1"/>
        <v>45580.7</v>
      </c>
      <c r="O11" s="174"/>
      <c r="P11" s="175"/>
      <c r="Q11" s="176"/>
    </row>
    <row r="12" spans="1:18" ht="56.25" customHeight="1">
      <c r="A12" s="34" t="s">
        <v>7</v>
      </c>
      <c r="B12" s="35" t="s">
        <v>225</v>
      </c>
      <c r="C12" s="36">
        <f t="shared" ref="C12:F12" si="2">C13</f>
        <v>1074656.5</v>
      </c>
      <c r="D12" s="36">
        <f t="shared" si="2"/>
        <v>969814.1</v>
      </c>
      <c r="E12" s="36">
        <f t="shared" si="2"/>
        <v>41448.300000000003</v>
      </c>
      <c r="F12" s="36">
        <f t="shared" si="2"/>
        <v>63394.1</v>
      </c>
      <c r="G12" s="36">
        <f>G13</f>
        <v>473739.60000000003</v>
      </c>
      <c r="H12" s="37">
        <f>H13</f>
        <v>414477.9</v>
      </c>
      <c r="I12" s="37">
        <f>I13</f>
        <v>41448.300000000003</v>
      </c>
      <c r="J12" s="152">
        <f>J13</f>
        <v>17813.400000000001</v>
      </c>
      <c r="K12" s="38">
        <f t="shared" ref="K12:K16" si="3">L12+M12+N12</f>
        <v>600916.89999999991</v>
      </c>
      <c r="L12" s="36">
        <f>L13</f>
        <v>555336.19999999995</v>
      </c>
      <c r="M12" s="38">
        <v>0</v>
      </c>
      <c r="N12" s="36">
        <f>N13</f>
        <v>45580.7</v>
      </c>
      <c r="O12" s="39"/>
      <c r="R12" s="11"/>
    </row>
    <row r="13" spans="1:18" s="33" customFormat="1" ht="54.75" customHeight="1">
      <c r="A13" s="40">
        <v>1</v>
      </c>
      <c r="B13" s="41" t="s">
        <v>13</v>
      </c>
      <c r="C13" s="51">
        <f>SUM(D13:F13)</f>
        <v>1074656.5</v>
      </c>
      <c r="D13" s="51">
        <f t="shared" ref="D13:E13" si="4">H13+L13</f>
        <v>969814.1</v>
      </c>
      <c r="E13" s="51">
        <f t="shared" si="4"/>
        <v>41448.300000000003</v>
      </c>
      <c r="F13" s="51">
        <f>J13+N13</f>
        <v>63394.1</v>
      </c>
      <c r="G13" s="42">
        <f>H13+I13+J13</f>
        <v>473739.60000000003</v>
      </c>
      <c r="H13" s="42">
        <v>414477.9</v>
      </c>
      <c r="I13" s="42">
        <v>41448.300000000003</v>
      </c>
      <c r="J13" s="153">
        <v>17813.400000000001</v>
      </c>
      <c r="K13" s="43">
        <f t="shared" si="3"/>
        <v>600916.89999999991</v>
      </c>
      <c r="L13" s="42">
        <v>555336.19999999995</v>
      </c>
      <c r="M13" s="43">
        <v>0</v>
      </c>
      <c r="N13" s="42">
        <v>45580.7</v>
      </c>
      <c r="O13" s="44"/>
    </row>
    <row r="14" spans="1:18" ht="41.25" customHeight="1">
      <c r="A14" s="45" t="s">
        <v>8</v>
      </c>
      <c r="B14" s="35" t="s">
        <v>14</v>
      </c>
      <c r="C14" s="36">
        <f t="shared" ref="C14:E14" si="5">SUM(C15:C17)</f>
        <v>201041</v>
      </c>
      <c r="D14" s="36">
        <f t="shared" si="5"/>
        <v>180118</v>
      </c>
      <c r="E14" s="36">
        <f t="shared" si="5"/>
        <v>20923</v>
      </c>
      <c r="F14" s="43">
        <v>0</v>
      </c>
      <c r="G14" s="36">
        <f>SUM(G15:G17)</f>
        <v>110412</v>
      </c>
      <c r="H14" s="36">
        <f t="shared" ref="H14:M14" si="6">SUM(H15:H17)</f>
        <v>97728</v>
      </c>
      <c r="I14" s="36">
        <f t="shared" si="6"/>
        <v>12684</v>
      </c>
      <c r="J14" s="154">
        <v>0</v>
      </c>
      <c r="K14" s="36">
        <f t="shared" si="6"/>
        <v>90629</v>
      </c>
      <c r="L14" s="36">
        <f t="shared" si="6"/>
        <v>82390</v>
      </c>
      <c r="M14" s="36">
        <f t="shared" si="6"/>
        <v>8239</v>
      </c>
      <c r="N14" s="43">
        <v>0</v>
      </c>
      <c r="O14" s="39"/>
    </row>
    <row r="15" spans="1:18" s="33" customFormat="1" ht="39" customHeight="1">
      <c r="A15" s="46">
        <v>1</v>
      </c>
      <c r="B15" s="41" t="s">
        <v>15</v>
      </c>
      <c r="C15" s="51">
        <f t="shared" ref="C15:C17" si="7">SUM(D15:F15)</f>
        <v>169017</v>
      </c>
      <c r="D15" s="51">
        <f t="shared" ref="D15:E17" si="8">H15+L15</f>
        <v>150085</v>
      </c>
      <c r="E15" s="51">
        <f t="shared" si="8"/>
        <v>18932</v>
      </c>
      <c r="F15" s="43">
        <v>0</v>
      </c>
      <c r="G15" s="42">
        <f t="shared" ref="G15:G16" si="9">H15+I15+J15</f>
        <v>90247</v>
      </c>
      <c r="H15" s="43">
        <v>78476</v>
      </c>
      <c r="I15" s="43">
        <v>11771</v>
      </c>
      <c r="J15" s="155">
        <v>0</v>
      </c>
      <c r="K15" s="43">
        <f t="shared" si="3"/>
        <v>78770</v>
      </c>
      <c r="L15" s="42">
        <v>71609</v>
      </c>
      <c r="M15" s="43">
        <v>7161</v>
      </c>
      <c r="N15" s="43">
        <v>0</v>
      </c>
      <c r="O15" s="44"/>
    </row>
    <row r="16" spans="1:18" s="33" customFormat="1" ht="27" customHeight="1">
      <c r="A16" s="46">
        <v>2</v>
      </c>
      <c r="B16" s="41" t="s">
        <v>16</v>
      </c>
      <c r="C16" s="51">
        <f t="shared" si="7"/>
        <v>18857</v>
      </c>
      <c r="D16" s="51">
        <f t="shared" si="8"/>
        <v>16866</v>
      </c>
      <c r="E16" s="51">
        <f t="shared" si="8"/>
        <v>1991</v>
      </c>
      <c r="F16" s="43">
        <v>0</v>
      </c>
      <c r="G16" s="42">
        <f t="shared" si="9"/>
        <v>6998</v>
      </c>
      <c r="H16" s="43">
        <v>6085</v>
      </c>
      <c r="I16" s="43">
        <v>913</v>
      </c>
      <c r="J16" s="155">
        <v>0</v>
      </c>
      <c r="K16" s="43">
        <f t="shared" si="3"/>
        <v>11859</v>
      </c>
      <c r="L16" s="42">
        <v>10781</v>
      </c>
      <c r="M16" s="43">
        <v>1078</v>
      </c>
      <c r="N16" s="43">
        <v>0</v>
      </c>
      <c r="O16" s="44"/>
    </row>
    <row r="17" spans="1:15" s="33" customFormat="1" ht="71.25" customHeight="1">
      <c r="A17" s="47">
        <v>3</v>
      </c>
      <c r="B17" s="48" t="s">
        <v>17</v>
      </c>
      <c r="C17" s="52">
        <f t="shared" si="7"/>
        <v>13167</v>
      </c>
      <c r="D17" s="52">
        <f t="shared" si="8"/>
        <v>13167</v>
      </c>
      <c r="E17" s="43">
        <v>0</v>
      </c>
      <c r="F17" s="43">
        <v>0</v>
      </c>
      <c r="G17" s="49">
        <f>H17+I17+J17</f>
        <v>13167</v>
      </c>
      <c r="H17" s="49">
        <v>13167</v>
      </c>
      <c r="I17" s="50">
        <v>0</v>
      </c>
      <c r="J17" s="154">
        <v>0</v>
      </c>
      <c r="K17" s="50">
        <f>L17+M17+N17</f>
        <v>0</v>
      </c>
      <c r="L17" s="50">
        <v>0</v>
      </c>
      <c r="M17" s="50">
        <v>0</v>
      </c>
      <c r="N17" s="50">
        <v>0</v>
      </c>
      <c r="O17" s="143" t="s">
        <v>195</v>
      </c>
    </row>
    <row r="19" spans="1:15">
      <c r="I19" s="11"/>
    </row>
    <row r="21" spans="1:15">
      <c r="G21" s="11"/>
    </row>
  </sheetData>
  <mergeCells count="24">
    <mergeCell ref="I9:J9"/>
    <mergeCell ref="L9:L10"/>
    <mergeCell ref="M9:N9"/>
    <mergeCell ref="A1:O1"/>
    <mergeCell ref="A2:O2"/>
    <mergeCell ref="A3:O3"/>
    <mergeCell ref="A4:O4"/>
    <mergeCell ref="K5:O5"/>
    <mergeCell ref="A6:A10"/>
    <mergeCell ref="B6:B10"/>
    <mergeCell ref="C6:F7"/>
    <mergeCell ref="G6:N6"/>
    <mergeCell ref="O6:O10"/>
    <mergeCell ref="G7:J7"/>
    <mergeCell ref="K7:N7"/>
    <mergeCell ref="C8:C10"/>
    <mergeCell ref="D8:F8"/>
    <mergeCell ref="G8:G10"/>
    <mergeCell ref="H8:J8"/>
    <mergeCell ref="K8:K10"/>
    <mergeCell ref="L8:N8"/>
    <mergeCell ref="D9:D10"/>
    <mergeCell ref="E9:F9"/>
    <mergeCell ref="H9:H10"/>
  </mergeCells>
  <pageMargins left="0.55118110236220474" right="0.35433070866141736" top="0.78740157480314965" bottom="0.43307086614173229"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zoomScale="70" zoomScaleNormal="70" workbookViewId="0">
      <selection activeCell="C27" sqref="C27"/>
    </sheetView>
  </sheetViews>
  <sheetFormatPr defaultColWidth="8.86328125" defaultRowHeight="15.4"/>
  <cols>
    <col min="1" max="1" width="5" style="7" customWidth="1"/>
    <col min="2" max="2" width="31.86328125" style="1" customWidth="1"/>
    <col min="3" max="3" width="10" style="1" customWidth="1"/>
    <col min="4" max="4" width="9" style="1" customWidth="1"/>
    <col min="5" max="5" width="9.1328125" style="1" customWidth="1"/>
    <col min="6" max="6" width="10" style="1" customWidth="1"/>
    <col min="7" max="7" width="9.1328125" style="1" customWidth="1"/>
    <col min="8" max="8" width="8.73046875" style="1" customWidth="1"/>
    <col min="9" max="9" width="9.1328125" style="1" customWidth="1"/>
    <col min="10" max="10" width="9.86328125" style="1" customWidth="1"/>
    <col min="11" max="11" width="10" style="1" customWidth="1"/>
    <col min="12" max="13" width="8.265625" style="1" customWidth="1"/>
    <col min="14" max="14" width="9.73046875" style="1" customWidth="1"/>
    <col min="15" max="15" width="9.265625" style="1" customWidth="1"/>
    <col min="16" max="17" width="8.265625" style="1" customWidth="1"/>
    <col min="18" max="18" width="8.1328125" style="1" customWidth="1"/>
    <col min="19" max="19" width="9.86328125" style="1" customWidth="1"/>
    <col min="20" max="20" width="8.73046875" style="1" customWidth="1"/>
    <col min="21" max="21" width="8" style="1" customWidth="1"/>
    <col min="22" max="23" width="9.265625" style="1" customWidth="1"/>
    <col min="24" max="24" width="9.73046875" style="1" customWidth="1"/>
    <col min="25" max="26" width="7.1328125" style="1" customWidth="1"/>
    <col min="27" max="27" width="6.73046875" style="1" customWidth="1"/>
    <col min="28" max="29" width="8.86328125" style="1"/>
    <col min="30" max="30" width="14.265625" style="1" customWidth="1"/>
    <col min="31" max="31" width="13.86328125" style="1" customWidth="1"/>
    <col min="32" max="32" width="18.265625" style="1" customWidth="1"/>
    <col min="33" max="33" width="13" style="1" customWidth="1"/>
    <col min="34" max="16384" width="8.86328125" style="1"/>
  </cols>
  <sheetData>
    <row r="1" spans="1:33" ht="21.75" customHeight="1">
      <c r="A1" s="244" t="s">
        <v>207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row>
    <row r="2" spans="1:33" ht="42.95" customHeight="1">
      <c r="A2" s="245" t="s">
        <v>205</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row>
    <row r="3" spans="1:33" ht="16.899999999999999">
      <c r="A3" s="246" t="s">
        <v>18</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row>
    <row r="4" spans="1:33" ht="27" customHeight="1">
      <c r="A4" s="247" t="s">
        <v>224</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8"/>
    </row>
    <row r="5" spans="1:33" ht="21.75" customHeight="1">
      <c r="K5" s="248" t="s">
        <v>190</v>
      </c>
      <c r="L5" s="248"/>
      <c r="M5" s="248"/>
      <c r="N5" s="248"/>
      <c r="O5" s="248"/>
      <c r="P5" s="248"/>
      <c r="Q5" s="248"/>
      <c r="R5" s="248"/>
      <c r="S5" s="248"/>
      <c r="T5" s="248"/>
      <c r="U5" s="248"/>
      <c r="V5" s="248"/>
      <c r="W5" s="248"/>
      <c r="X5" s="248"/>
      <c r="Y5" s="248"/>
      <c r="Z5" s="248"/>
      <c r="AA5" s="248"/>
    </row>
    <row r="6" spans="1:33" ht="20.25" customHeight="1">
      <c r="A6" s="223" t="s">
        <v>0</v>
      </c>
      <c r="B6" s="223" t="s">
        <v>10</v>
      </c>
      <c r="C6" s="223" t="s">
        <v>198</v>
      </c>
      <c r="D6" s="239"/>
      <c r="E6" s="239"/>
      <c r="F6" s="239"/>
      <c r="G6" s="239"/>
      <c r="H6" s="239"/>
      <c r="I6" s="239"/>
      <c r="J6" s="239"/>
      <c r="K6" s="241" t="s">
        <v>3</v>
      </c>
      <c r="L6" s="241"/>
      <c r="M6" s="241"/>
      <c r="N6" s="241"/>
      <c r="O6" s="241"/>
      <c r="P6" s="241"/>
      <c r="Q6" s="241"/>
      <c r="R6" s="241"/>
      <c r="S6" s="241"/>
      <c r="T6" s="241"/>
      <c r="U6" s="241"/>
      <c r="V6" s="241"/>
      <c r="W6" s="241"/>
      <c r="X6" s="241"/>
      <c r="Y6" s="241"/>
      <c r="Z6" s="241"/>
      <c r="AA6" s="223" t="s">
        <v>1</v>
      </c>
    </row>
    <row r="7" spans="1:33" s="2" customFormat="1" ht="39" customHeight="1">
      <c r="A7" s="223"/>
      <c r="B7" s="223"/>
      <c r="C7" s="239"/>
      <c r="D7" s="239"/>
      <c r="E7" s="239"/>
      <c r="F7" s="239"/>
      <c r="G7" s="239"/>
      <c r="H7" s="239"/>
      <c r="I7" s="239"/>
      <c r="J7" s="239"/>
      <c r="K7" s="242" t="s">
        <v>199</v>
      </c>
      <c r="L7" s="223"/>
      <c r="M7" s="223"/>
      <c r="N7" s="223"/>
      <c r="O7" s="223"/>
      <c r="P7" s="223"/>
      <c r="Q7" s="223"/>
      <c r="R7" s="223"/>
      <c r="S7" s="223" t="s">
        <v>200</v>
      </c>
      <c r="T7" s="223"/>
      <c r="U7" s="223"/>
      <c r="V7" s="223"/>
      <c r="W7" s="223"/>
      <c r="X7" s="223"/>
      <c r="Y7" s="223"/>
      <c r="Z7" s="243"/>
      <c r="AA7" s="223"/>
      <c r="AB7" s="9"/>
      <c r="AC7" s="9"/>
    </row>
    <row r="8" spans="1:33" s="2" customFormat="1" ht="41.25" customHeight="1">
      <c r="A8" s="223"/>
      <c r="B8" s="223"/>
      <c r="C8" s="223" t="s">
        <v>9</v>
      </c>
      <c r="D8" s="239"/>
      <c r="E8" s="239"/>
      <c r="F8" s="239"/>
      <c r="G8" s="223" t="s">
        <v>201</v>
      </c>
      <c r="H8" s="223"/>
      <c r="I8" s="223"/>
      <c r="J8" s="223"/>
      <c r="K8" s="242" t="s">
        <v>9</v>
      </c>
      <c r="L8" s="239"/>
      <c r="M8" s="239"/>
      <c r="N8" s="239"/>
      <c r="O8" s="223" t="s">
        <v>201</v>
      </c>
      <c r="P8" s="223"/>
      <c r="Q8" s="223"/>
      <c r="R8" s="223"/>
      <c r="S8" s="223" t="s">
        <v>9</v>
      </c>
      <c r="T8" s="239"/>
      <c r="U8" s="239"/>
      <c r="V8" s="239"/>
      <c r="W8" s="223" t="s">
        <v>202</v>
      </c>
      <c r="X8" s="223"/>
      <c r="Y8" s="223"/>
      <c r="Z8" s="243"/>
      <c r="AA8" s="223"/>
    </row>
    <row r="9" spans="1:33" s="2" customFormat="1" ht="21.75" customHeight="1">
      <c r="A9" s="223"/>
      <c r="B9" s="223"/>
      <c r="C9" s="223" t="s">
        <v>2</v>
      </c>
      <c r="D9" s="239" t="s">
        <v>3</v>
      </c>
      <c r="E9" s="239"/>
      <c r="F9" s="239"/>
      <c r="G9" s="223" t="s">
        <v>2</v>
      </c>
      <c r="H9" s="239" t="s">
        <v>3</v>
      </c>
      <c r="I9" s="239"/>
      <c r="J9" s="239"/>
      <c r="K9" s="242" t="s">
        <v>2</v>
      </c>
      <c r="L9" s="239" t="s">
        <v>3</v>
      </c>
      <c r="M9" s="239"/>
      <c r="N9" s="239"/>
      <c r="O9" s="223" t="s">
        <v>2</v>
      </c>
      <c r="P9" s="239" t="s">
        <v>3</v>
      </c>
      <c r="Q9" s="239"/>
      <c r="R9" s="239"/>
      <c r="S9" s="223" t="s">
        <v>2</v>
      </c>
      <c r="T9" s="239" t="s">
        <v>3</v>
      </c>
      <c r="U9" s="239"/>
      <c r="V9" s="239"/>
      <c r="W9" s="223" t="s">
        <v>2</v>
      </c>
      <c r="X9" s="239" t="s">
        <v>3</v>
      </c>
      <c r="Y9" s="239"/>
      <c r="Z9" s="230"/>
      <c r="AA9" s="223"/>
    </row>
    <row r="10" spans="1:33" s="3" customFormat="1" ht="39.75" customHeight="1">
      <c r="A10" s="223"/>
      <c r="B10" s="223"/>
      <c r="C10" s="223"/>
      <c r="D10" s="138" t="s">
        <v>4</v>
      </c>
      <c r="E10" s="138" t="s">
        <v>5</v>
      </c>
      <c r="F10" s="138" t="s">
        <v>11</v>
      </c>
      <c r="G10" s="223"/>
      <c r="H10" s="138" t="s">
        <v>4</v>
      </c>
      <c r="I10" s="138" t="s">
        <v>5</v>
      </c>
      <c r="J10" s="138" t="s">
        <v>11</v>
      </c>
      <c r="K10" s="242"/>
      <c r="L10" s="138" t="s">
        <v>4</v>
      </c>
      <c r="M10" s="138" t="s">
        <v>5</v>
      </c>
      <c r="N10" s="138" t="s">
        <v>11</v>
      </c>
      <c r="O10" s="223"/>
      <c r="P10" s="138" t="s">
        <v>4</v>
      </c>
      <c r="Q10" s="138" t="s">
        <v>5</v>
      </c>
      <c r="R10" s="138" t="s">
        <v>11</v>
      </c>
      <c r="S10" s="223"/>
      <c r="T10" s="138" t="s">
        <v>4</v>
      </c>
      <c r="U10" s="138" t="s">
        <v>5</v>
      </c>
      <c r="V10" s="138" t="s">
        <v>11</v>
      </c>
      <c r="W10" s="223"/>
      <c r="X10" s="138" t="s">
        <v>4</v>
      </c>
      <c r="Y10" s="138" t="s">
        <v>5</v>
      </c>
      <c r="Z10" s="136" t="s">
        <v>11</v>
      </c>
      <c r="AA10" s="223"/>
      <c r="AD10" s="14"/>
      <c r="AF10" s="13"/>
      <c r="AG10" s="13"/>
    </row>
    <row r="11" spans="1:33" s="179" customFormat="1" ht="47.25" customHeight="1">
      <c r="A11" s="171"/>
      <c r="B11" s="171" t="s">
        <v>6</v>
      </c>
      <c r="C11" s="177">
        <f>C12+C14</f>
        <v>240583.9</v>
      </c>
      <c r="D11" s="177">
        <f t="shared" ref="D11:Z11" si="0">D12+D14</f>
        <v>203577.3</v>
      </c>
      <c r="E11" s="177">
        <f t="shared" si="0"/>
        <v>9877</v>
      </c>
      <c r="F11" s="177">
        <f t="shared" si="0"/>
        <v>27129.599999999999</v>
      </c>
      <c r="G11" s="177">
        <f t="shared" si="0"/>
        <v>98908</v>
      </c>
      <c r="H11" s="177">
        <f t="shared" si="0"/>
        <v>92043.3</v>
      </c>
      <c r="I11" s="177">
        <f t="shared" si="0"/>
        <v>5671.8</v>
      </c>
      <c r="J11" s="177">
        <f t="shared" si="0"/>
        <v>1192.9000000000001</v>
      </c>
      <c r="K11" s="177">
        <f t="shared" si="0"/>
        <v>111577</v>
      </c>
      <c r="L11" s="177">
        <f t="shared" si="0"/>
        <v>91817</v>
      </c>
      <c r="M11" s="177">
        <f t="shared" si="0"/>
        <v>8606</v>
      </c>
      <c r="N11" s="177">
        <f t="shared" si="0"/>
        <v>11154</v>
      </c>
      <c r="O11" s="177">
        <f t="shared" si="0"/>
        <v>68733.3</v>
      </c>
      <c r="P11" s="177">
        <f t="shared" si="0"/>
        <v>62086.5</v>
      </c>
      <c r="Q11" s="177">
        <f t="shared" si="0"/>
        <v>5671.8</v>
      </c>
      <c r="R11" s="177">
        <f t="shared" si="0"/>
        <v>975</v>
      </c>
      <c r="S11" s="177">
        <f t="shared" si="0"/>
        <v>129006.90000000001</v>
      </c>
      <c r="T11" s="177">
        <f t="shared" si="0"/>
        <v>111760.3</v>
      </c>
      <c r="U11" s="177">
        <f t="shared" si="0"/>
        <v>1271</v>
      </c>
      <c r="V11" s="177">
        <f t="shared" si="0"/>
        <v>15975.6</v>
      </c>
      <c r="W11" s="177">
        <f t="shared" si="0"/>
        <v>30174.7</v>
      </c>
      <c r="X11" s="177">
        <f t="shared" si="0"/>
        <v>29956.799999999999</v>
      </c>
      <c r="Y11" s="70">
        <v>0</v>
      </c>
      <c r="Z11" s="177">
        <f t="shared" si="0"/>
        <v>217.9</v>
      </c>
      <c r="AA11" s="178"/>
      <c r="AC11" s="180"/>
      <c r="AD11" s="181"/>
      <c r="AE11" s="182"/>
      <c r="AF11" s="180"/>
    </row>
    <row r="12" spans="1:33" s="2" customFormat="1" ht="68.099999999999994" customHeight="1">
      <c r="A12" s="55" t="s">
        <v>7</v>
      </c>
      <c r="B12" s="17" t="s">
        <v>12</v>
      </c>
      <c r="C12" s="61">
        <f t="shared" ref="C12:J12" si="1">C13</f>
        <v>188884.9</v>
      </c>
      <c r="D12" s="61">
        <f t="shared" si="1"/>
        <v>155373.29999999999</v>
      </c>
      <c r="E12" s="61">
        <f t="shared" si="1"/>
        <v>6382</v>
      </c>
      <c r="F12" s="61">
        <f t="shared" si="1"/>
        <v>27129.599999999999</v>
      </c>
      <c r="G12" s="61">
        <f t="shared" si="1"/>
        <v>81391.899999999994</v>
      </c>
      <c r="H12" s="61">
        <f t="shared" si="1"/>
        <v>76941</v>
      </c>
      <c r="I12" s="61">
        <f t="shared" si="1"/>
        <v>3258</v>
      </c>
      <c r="J12" s="61">
        <f t="shared" si="1"/>
        <v>1192.9000000000001</v>
      </c>
      <c r="K12" s="61">
        <f>K13</f>
        <v>81351</v>
      </c>
      <c r="L12" s="61">
        <f t="shared" ref="L12:Z12" si="2">L13</f>
        <v>63815</v>
      </c>
      <c r="M12" s="61">
        <f t="shared" si="2"/>
        <v>6382</v>
      </c>
      <c r="N12" s="61">
        <f t="shared" si="2"/>
        <v>11154</v>
      </c>
      <c r="O12" s="61">
        <f t="shared" si="2"/>
        <v>55745</v>
      </c>
      <c r="P12" s="61">
        <f t="shared" si="2"/>
        <v>51512</v>
      </c>
      <c r="Q12" s="61">
        <f t="shared" si="2"/>
        <v>3258</v>
      </c>
      <c r="R12" s="156">
        <f t="shared" si="2"/>
        <v>975</v>
      </c>
      <c r="S12" s="61">
        <f t="shared" si="2"/>
        <v>107533.90000000001</v>
      </c>
      <c r="T12" s="61">
        <f t="shared" si="2"/>
        <v>91558.3</v>
      </c>
      <c r="U12" s="61">
        <f t="shared" si="2"/>
        <v>0</v>
      </c>
      <c r="V12" s="61">
        <f t="shared" si="2"/>
        <v>15975.6</v>
      </c>
      <c r="W12" s="61">
        <f t="shared" si="2"/>
        <v>25646.9</v>
      </c>
      <c r="X12" s="61">
        <f t="shared" si="2"/>
        <v>25429</v>
      </c>
      <c r="Y12" s="70">
        <v>0</v>
      </c>
      <c r="Z12" s="61">
        <f t="shared" si="2"/>
        <v>217.9</v>
      </c>
      <c r="AA12" s="56"/>
      <c r="AG12" s="9"/>
    </row>
    <row r="13" spans="1:33" s="29" customFormat="1" ht="57.75" customHeight="1">
      <c r="A13" s="62">
        <v>1</v>
      </c>
      <c r="B13" s="63" t="s">
        <v>13</v>
      </c>
      <c r="C13" s="64">
        <f>SUM(D13:F13)</f>
        <v>188884.9</v>
      </c>
      <c r="D13" s="64">
        <f t="shared" ref="D13:E13" si="3">L13+T13</f>
        <v>155373.29999999999</v>
      </c>
      <c r="E13" s="64">
        <f t="shared" si="3"/>
        <v>6382</v>
      </c>
      <c r="F13" s="64">
        <f>N13+V13</f>
        <v>27129.599999999999</v>
      </c>
      <c r="G13" s="64">
        <f>SUM(H13:J13)</f>
        <v>81391.899999999994</v>
      </c>
      <c r="H13" s="64">
        <f t="shared" ref="H13:I13" si="4">P13+X13</f>
        <v>76941</v>
      </c>
      <c r="I13" s="64">
        <f t="shared" si="4"/>
        <v>3258</v>
      </c>
      <c r="J13" s="64">
        <f>R13+Z13</f>
        <v>1192.9000000000001</v>
      </c>
      <c r="K13" s="65">
        <f>L13+M13+N13</f>
        <v>81351</v>
      </c>
      <c r="L13" s="65">
        <v>63815</v>
      </c>
      <c r="M13" s="65">
        <v>6382</v>
      </c>
      <c r="N13" s="65">
        <v>11154</v>
      </c>
      <c r="O13" s="66">
        <f>P13+Q13+R13</f>
        <v>55745</v>
      </c>
      <c r="P13" s="65">
        <v>51512</v>
      </c>
      <c r="Q13" s="65">
        <v>3258</v>
      </c>
      <c r="R13" s="157">
        <v>975</v>
      </c>
      <c r="S13" s="65">
        <f>T13+U13+V13</f>
        <v>107533.90000000001</v>
      </c>
      <c r="T13" s="65">
        <v>91558.3</v>
      </c>
      <c r="U13" s="65">
        <v>0</v>
      </c>
      <c r="V13" s="65">
        <f>15975.6</f>
        <v>15975.6</v>
      </c>
      <c r="W13" s="65">
        <f>X13+Y13+Z13</f>
        <v>25646.9</v>
      </c>
      <c r="X13" s="65">
        <v>25429</v>
      </c>
      <c r="Y13" s="70">
        <v>0</v>
      </c>
      <c r="Z13" s="65">
        <v>217.9</v>
      </c>
      <c r="AA13" s="67"/>
      <c r="AD13" s="30"/>
      <c r="AF13" s="30"/>
    </row>
    <row r="14" spans="1:33" s="2" customFormat="1" ht="46.5" customHeight="1">
      <c r="A14" s="57" t="s">
        <v>8</v>
      </c>
      <c r="B14" s="17" t="s">
        <v>14</v>
      </c>
      <c r="C14" s="61">
        <f>SUM(C15:C17)</f>
        <v>51699</v>
      </c>
      <c r="D14" s="61">
        <f t="shared" ref="D14:J14" si="5">SUM(D15:D17)</f>
        <v>48204</v>
      </c>
      <c r="E14" s="61">
        <f t="shared" si="5"/>
        <v>3495</v>
      </c>
      <c r="F14" s="61">
        <f>SUM(F15:F17)</f>
        <v>0</v>
      </c>
      <c r="G14" s="61">
        <f t="shared" si="5"/>
        <v>17516.099999999999</v>
      </c>
      <c r="H14" s="61">
        <f t="shared" si="5"/>
        <v>15102.3</v>
      </c>
      <c r="I14" s="61">
        <f t="shared" si="5"/>
        <v>2413.8000000000002</v>
      </c>
      <c r="J14" s="61">
        <f t="shared" si="5"/>
        <v>0</v>
      </c>
      <c r="K14" s="61">
        <f>SUM(K15:K17)</f>
        <v>30226</v>
      </c>
      <c r="L14" s="61">
        <f>SUM(L15:L17)</f>
        <v>28002</v>
      </c>
      <c r="M14" s="61">
        <f t="shared" ref="M14:X14" si="6">SUM(M15:M17)</f>
        <v>2224</v>
      </c>
      <c r="N14" s="61">
        <f t="shared" si="6"/>
        <v>0</v>
      </c>
      <c r="O14" s="61">
        <f t="shared" si="6"/>
        <v>12988.3</v>
      </c>
      <c r="P14" s="61">
        <f t="shared" si="6"/>
        <v>10574.5</v>
      </c>
      <c r="Q14" s="61">
        <f t="shared" si="6"/>
        <v>2413.8000000000002</v>
      </c>
      <c r="R14" s="156">
        <f t="shared" si="6"/>
        <v>0</v>
      </c>
      <c r="S14" s="61">
        <f t="shared" si="6"/>
        <v>21473</v>
      </c>
      <c r="T14" s="61">
        <f t="shared" si="6"/>
        <v>20202</v>
      </c>
      <c r="U14" s="61">
        <f t="shared" si="6"/>
        <v>1271</v>
      </c>
      <c r="V14" s="61">
        <f t="shared" si="6"/>
        <v>0</v>
      </c>
      <c r="W14" s="61">
        <f t="shared" si="6"/>
        <v>4527.8</v>
      </c>
      <c r="X14" s="61">
        <f t="shared" si="6"/>
        <v>4527.8</v>
      </c>
      <c r="Y14" s="70">
        <v>0</v>
      </c>
      <c r="Z14" s="70">
        <v>0</v>
      </c>
      <c r="AA14" s="56"/>
      <c r="AC14" s="9"/>
      <c r="AD14" s="9"/>
    </row>
    <row r="15" spans="1:33" s="29" customFormat="1" ht="43.5" customHeight="1">
      <c r="A15" s="68">
        <v>1</v>
      </c>
      <c r="B15" s="63" t="s">
        <v>15</v>
      </c>
      <c r="C15" s="64">
        <f t="shared" ref="C15:C17" si="7">SUM(D15:F15)</f>
        <v>30421</v>
      </c>
      <c r="D15" s="64">
        <f t="shared" ref="D15:E17" si="8">L15+T15</f>
        <v>27092</v>
      </c>
      <c r="E15" s="64">
        <f t="shared" si="8"/>
        <v>3329</v>
      </c>
      <c r="F15" s="64">
        <v>0</v>
      </c>
      <c r="G15" s="64">
        <f t="shared" ref="G15:G17" si="9">SUM(H15:J15)</f>
        <v>7848.1</v>
      </c>
      <c r="H15" s="64">
        <f t="shared" ref="H15:J17" si="10">P15+X15</f>
        <v>6181.3</v>
      </c>
      <c r="I15" s="64">
        <f t="shared" si="10"/>
        <v>1666.8</v>
      </c>
      <c r="J15" s="64">
        <f t="shared" si="10"/>
        <v>0</v>
      </c>
      <c r="K15" s="66">
        <f>L15+M15+N15</f>
        <v>15785</v>
      </c>
      <c r="L15" s="66">
        <v>13727</v>
      </c>
      <c r="M15" s="66">
        <v>2058</v>
      </c>
      <c r="N15" s="65">
        <v>0</v>
      </c>
      <c r="O15" s="66">
        <f>P15+Q15+R15</f>
        <v>7264.3</v>
      </c>
      <c r="P15" s="66">
        <f>'[1]PL Chi tiet 1 Quang Ngai (cũ)'!Q125</f>
        <v>5597.5</v>
      </c>
      <c r="Q15" s="66">
        <f>'[1]PL Chi tiet 1 Quang Ngai (cũ)'!R125</f>
        <v>1666.8</v>
      </c>
      <c r="R15" s="65">
        <v>0</v>
      </c>
      <c r="S15" s="66">
        <f>T15+U15+V15</f>
        <v>14636</v>
      </c>
      <c r="T15" s="66">
        <f>'[1]PL Chi tiet 2_ Kon Tum (cũ)'!M193</f>
        <v>13365</v>
      </c>
      <c r="U15" s="66">
        <f>'[1]PL Chi tiet 2_ Kon Tum (cũ)'!N193</f>
        <v>1271</v>
      </c>
      <c r="V15" s="65">
        <v>0</v>
      </c>
      <c r="W15" s="66">
        <f>X15+Y15+Z15</f>
        <v>583.79999999999995</v>
      </c>
      <c r="X15" s="66">
        <v>583.79999999999995</v>
      </c>
      <c r="Y15" s="65">
        <v>0</v>
      </c>
      <c r="Z15" s="65">
        <v>0</v>
      </c>
      <c r="AA15" s="67"/>
    </row>
    <row r="16" spans="1:33" s="31" customFormat="1" ht="34.5" customHeight="1">
      <c r="A16" s="68">
        <v>2</v>
      </c>
      <c r="B16" s="63" t="s">
        <v>16</v>
      </c>
      <c r="C16" s="64">
        <f t="shared" si="7"/>
        <v>8111</v>
      </c>
      <c r="D16" s="64">
        <f t="shared" si="8"/>
        <v>7945</v>
      </c>
      <c r="E16" s="64">
        <f t="shared" si="8"/>
        <v>166</v>
      </c>
      <c r="F16" s="64">
        <v>0</v>
      </c>
      <c r="G16" s="64">
        <f t="shared" si="9"/>
        <v>9668</v>
      </c>
      <c r="H16" s="64">
        <f t="shared" si="10"/>
        <v>8921</v>
      </c>
      <c r="I16" s="64">
        <f t="shared" si="10"/>
        <v>747</v>
      </c>
      <c r="J16" s="64">
        <f t="shared" si="10"/>
        <v>0</v>
      </c>
      <c r="K16" s="66">
        <f>L16+M16+N16</f>
        <v>1274</v>
      </c>
      <c r="L16" s="66">
        <f>'[1]PL Chi tiet 1 Quang Ngai (cũ)'!M129</f>
        <v>1108</v>
      </c>
      <c r="M16" s="66">
        <f>'[1]PL Chi tiet 1 Quang Ngai (cũ)'!N129</f>
        <v>166</v>
      </c>
      <c r="N16" s="65">
        <v>0</v>
      </c>
      <c r="O16" s="66">
        <f>P16+Q16+R16</f>
        <v>5724</v>
      </c>
      <c r="P16" s="66">
        <f>'[1]PL Chi tiet 1 Quang Ngai (cũ)'!Q128</f>
        <v>4977</v>
      </c>
      <c r="Q16" s="66">
        <f>'[1]PL Chi tiet 1 Quang Ngai (cũ)'!R128</f>
        <v>747</v>
      </c>
      <c r="R16" s="65">
        <v>0</v>
      </c>
      <c r="S16" s="66">
        <f>T16+U16+V16</f>
        <v>6837</v>
      </c>
      <c r="T16" s="66">
        <f>'[1]PL Chi tiet 2_ Kon Tum (cũ)'!M195</f>
        <v>6837</v>
      </c>
      <c r="U16" s="65">
        <v>0</v>
      </c>
      <c r="V16" s="65">
        <v>0</v>
      </c>
      <c r="W16" s="66">
        <f>X16+Y16+Z16</f>
        <v>3944</v>
      </c>
      <c r="X16" s="66">
        <v>3944</v>
      </c>
      <c r="Y16" s="65">
        <v>0</v>
      </c>
      <c r="Z16" s="65">
        <v>0</v>
      </c>
      <c r="AA16" s="67"/>
      <c r="AD16" s="32"/>
    </row>
    <row r="17" spans="1:30" s="53" customFormat="1" ht="35.25" customHeight="1">
      <c r="A17" s="58">
        <v>3</v>
      </c>
      <c r="B17" s="59" t="s">
        <v>17</v>
      </c>
      <c r="C17" s="69">
        <f t="shared" si="7"/>
        <v>13167</v>
      </c>
      <c r="D17" s="69">
        <f t="shared" si="8"/>
        <v>13167</v>
      </c>
      <c r="E17" s="69">
        <f t="shared" si="8"/>
        <v>0</v>
      </c>
      <c r="F17" s="69">
        <v>0</v>
      </c>
      <c r="G17" s="69">
        <f t="shared" si="9"/>
        <v>0</v>
      </c>
      <c r="H17" s="69">
        <f t="shared" si="10"/>
        <v>0</v>
      </c>
      <c r="I17" s="69">
        <f t="shared" si="10"/>
        <v>0</v>
      </c>
      <c r="J17" s="69">
        <f t="shared" si="10"/>
        <v>0</v>
      </c>
      <c r="K17" s="60">
        <f>L17+M17+N17</f>
        <v>13167</v>
      </c>
      <c r="L17" s="60">
        <v>13167</v>
      </c>
      <c r="M17" s="70">
        <v>0</v>
      </c>
      <c r="N17" s="70">
        <v>0</v>
      </c>
      <c r="O17" s="70">
        <v>0</v>
      </c>
      <c r="P17" s="70">
        <v>0</v>
      </c>
      <c r="Q17" s="70">
        <v>0</v>
      </c>
      <c r="R17" s="70">
        <v>0</v>
      </c>
      <c r="S17" s="70">
        <v>0</v>
      </c>
      <c r="T17" s="70">
        <v>0</v>
      </c>
      <c r="U17" s="70">
        <v>0</v>
      </c>
      <c r="V17" s="70">
        <v>0</v>
      </c>
      <c r="W17" s="70">
        <v>0</v>
      </c>
      <c r="X17" s="70">
        <v>0</v>
      </c>
      <c r="Y17" s="70">
        <v>0</v>
      </c>
      <c r="Z17" s="70">
        <v>0</v>
      </c>
      <c r="AA17" s="71"/>
      <c r="AD17" s="54"/>
    </row>
    <row r="18" spans="1:30">
      <c r="K18" s="4"/>
      <c r="L18" s="4"/>
      <c r="M18" s="4"/>
      <c r="N18" s="4"/>
      <c r="O18" s="4"/>
      <c r="P18" s="4"/>
      <c r="Q18" s="4"/>
      <c r="R18" s="4"/>
      <c r="S18" s="4"/>
      <c r="T18" s="4"/>
      <c r="U18" s="4"/>
      <c r="V18" s="4"/>
      <c r="W18" s="4"/>
      <c r="X18" s="4"/>
      <c r="Y18" s="4"/>
      <c r="Z18" s="4"/>
    </row>
    <row r="19" spans="1:30">
      <c r="N19" s="5"/>
      <c r="O19" s="5"/>
      <c r="P19" s="5"/>
      <c r="Q19" s="5"/>
      <c r="R19" s="5"/>
      <c r="S19" s="5"/>
      <c r="T19" s="5"/>
      <c r="U19" s="5"/>
      <c r="V19" s="5"/>
      <c r="W19" s="5"/>
      <c r="X19" s="5"/>
      <c r="Y19" s="5"/>
      <c r="Z19" s="5"/>
    </row>
    <row r="20" spans="1:30">
      <c r="K20" s="8"/>
      <c r="N20" s="5"/>
      <c r="O20" s="5"/>
      <c r="P20" s="5"/>
      <c r="Q20" s="5"/>
      <c r="R20" s="5"/>
      <c r="S20" s="5"/>
      <c r="T20" s="5"/>
      <c r="U20" s="5"/>
      <c r="V20" s="5"/>
      <c r="W20" s="5"/>
      <c r="X20" s="5"/>
      <c r="Y20" s="5"/>
      <c r="Z20" s="5"/>
    </row>
    <row r="21" spans="1:30">
      <c r="K21" s="8"/>
      <c r="L21" s="6"/>
      <c r="M21" s="6"/>
      <c r="N21" s="6"/>
      <c r="O21" s="6"/>
      <c r="P21" s="6"/>
      <c r="Q21" s="6"/>
      <c r="R21" s="6"/>
      <c r="S21" s="6"/>
      <c r="T21" s="6"/>
      <c r="U21" s="6"/>
      <c r="V21" s="6"/>
      <c r="W21" s="6"/>
      <c r="X21" s="6"/>
      <c r="Y21" s="6"/>
      <c r="Z21" s="6"/>
      <c r="AA21" s="6"/>
    </row>
    <row r="22" spans="1:30">
      <c r="K22" s="8"/>
    </row>
    <row r="23" spans="1:30">
      <c r="K23" s="8"/>
    </row>
    <row r="24" spans="1:30">
      <c r="K24" s="8"/>
    </row>
  </sheetData>
  <mergeCells count="30">
    <mergeCell ref="P9:R9"/>
    <mergeCell ref="S9:S10"/>
    <mergeCell ref="T9:V9"/>
    <mergeCell ref="W9:W10"/>
    <mergeCell ref="G9:G10"/>
    <mergeCell ref="H9:J9"/>
    <mergeCell ref="K9:K10"/>
    <mergeCell ref="L9:N9"/>
    <mergeCell ref="O9:O10"/>
    <mergeCell ref="A1:AA1"/>
    <mergeCell ref="A2:AA2"/>
    <mergeCell ref="A3:AA3"/>
    <mergeCell ref="A4:AA4"/>
    <mergeCell ref="K5:AA5"/>
    <mergeCell ref="A6:A10"/>
    <mergeCell ref="B6:B10"/>
    <mergeCell ref="C6:J7"/>
    <mergeCell ref="K6:Z6"/>
    <mergeCell ref="AA6:AA10"/>
    <mergeCell ref="K7:R7"/>
    <mergeCell ref="S7:Z7"/>
    <mergeCell ref="C8:F8"/>
    <mergeCell ref="G8:J8"/>
    <mergeCell ref="K8:N8"/>
    <mergeCell ref="O8:R8"/>
    <mergeCell ref="S8:V8"/>
    <mergeCell ref="W8:Z8"/>
    <mergeCell ref="X9:Z9"/>
    <mergeCell ref="C9:C10"/>
    <mergeCell ref="D9:F9"/>
  </mergeCells>
  <pageMargins left="0.43307086614173229" right="0.11811023622047245" top="0.55118110236220474" bottom="0.19685039370078741"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8"/>
  <sheetViews>
    <sheetView zoomScale="80" zoomScaleNormal="80" workbookViewId="0">
      <pane xSplit="1" ySplit="11" topLeftCell="B126" activePane="bottomRight" state="frozen"/>
      <selection pane="topRight" activeCell="B1" sqref="B1"/>
      <selection pane="bottomLeft" activeCell="A11" sqref="A11"/>
      <selection pane="bottomRight" activeCell="B56" sqref="B56"/>
    </sheetView>
  </sheetViews>
  <sheetFormatPr defaultRowHeight="14.25"/>
  <cols>
    <col min="1" max="1" width="3.86328125" customWidth="1"/>
    <col min="2" max="2" width="38.73046875" customWidth="1"/>
    <col min="3" max="3" width="12" customWidth="1"/>
    <col min="4" max="4" width="10.265625" customWidth="1"/>
    <col min="5" max="5" width="9.73046875" customWidth="1"/>
    <col min="6" max="6" width="8.73046875" customWidth="1"/>
    <col min="7" max="7" width="8.86328125" customWidth="1"/>
    <col min="8" max="8" width="8.265625" hidden="1" customWidth="1"/>
    <col min="9" max="9" width="8" hidden="1" customWidth="1"/>
    <col min="10" max="10" width="7.73046875" hidden="1" customWidth="1"/>
    <col min="11" max="11" width="6" hidden="1" customWidth="1"/>
    <col min="12" max="12" width="8.265625" customWidth="1"/>
    <col min="13" max="13" width="8.73046875" customWidth="1"/>
    <col min="14" max="14" width="7.86328125" customWidth="1"/>
    <col min="15" max="17" width="8.265625" customWidth="1"/>
    <col min="18" max="18" width="7.73046875" customWidth="1"/>
    <col min="19" max="19" width="7.265625" customWidth="1"/>
    <col min="20" max="20" width="10.265625" style="131" customWidth="1"/>
    <col min="21" max="21" width="10.265625" customWidth="1"/>
    <col min="22" max="24" width="9.265625" customWidth="1"/>
    <col min="25" max="25" width="8.1328125" hidden="1" customWidth="1"/>
    <col min="26" max="26" width="8.265625" hidden="1" customWidth="1"/>
    <col min="27" max="27" width="7.73046875" hidden="1" customWidth="1"/>
    <col min="28" max="28" width="7.265625" hidden="1" customWidth="1"/>
    <col min="29" max="29" width="9.265625" customWidth="1"/>
    <col min="30" max="32" width="7.86328125" customWidth="1"/>
    <col min="33" max="34" width="8.265625" customWidth="1"/>
    <col min="35" max="36" width="7.265625" customWidth="1"/>
    <col min="37" max="37" width="6" customWidth="1"/>
  </cols>
  <sheetData>
    <row r="1" spans="1:51" ht="18.75" customHeight="1">
      <c r="A1" s="249" t="s">
        <v>208</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row>
    <row r="2" spans="1:51" ht="45.75" customHeight="1">
      <c r="A2" s="249" t="s">
        <v>221</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row>
    <row r="3" spans="1:51" ht="23.25" customHeight="1">
      <c r="A3" s="250" t="s">
        <v>18</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row>
    <row r="4" spans="1:51" ht="23.25" customHeight="1">
      <c r="A4" s="141"/>
      <c r="B4" s="251" t="s">
        <v>224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row>
    <row r="5" spans="1:51" ht="17.25">
      <c r="A5" s="252"/>
      <c r="B5" s="252"/>
      <c r="C5" s="252"/>
      <c r="D5" s="252"/>
      <c r="E5" s="252"/>
      <c r="F5" s="252"/>
      <c r="G5" s="252"/>
      <c r="H5" s="252"/>
      <c r="I5" s="252"/>
      <c r="J5" s="252"/>
      <c r="K5" s="252"/>
      <c r="L5" s="252"/>
      <c r="M5" s="252"/>
      <c r="N5" s="252"/>
      <c r="O5" s="252"/>
      <c r="P5" s="252"/>
      <c r="Q5" s="252"/>
      <c r="R5" s="252"/>
      <c r="S5" s="252"/>
      <c r="T5" s="252"/>
      <c r="U5" s="252"/>
      <c r="V5" s="12"/>
      <c r="W5" s="15"/>
      <c r="X5" s="12"/>
      <c r="Y5" s="12"/>
      <c r="Z5" s="12"/>
      <c r="AA5" s="12"/>
      <c r="AI5" s="253" t="s">
        <v>190</v>
      </c>
      <c r="AJ5" s="253"/>
      <c r="AK5" s="253"/>
    </row>
    <row r="6" spans="1:51" ht="27" customHeight="1">
      <c r="A6" s="254" t="s">
        <v>20</v>
      </c>
      <c r="B6" s="256" t="s">
        <v>219</v>
      </c>
      <c r="C6" s="258" t="s">
        <v>210</v>
      </c>
      <c r="D6" s="258"/>
      <c r="E6" s="258"/>
      <c r="F6" s="258"/>
      <c r="G6" s="258"/>
      <c r="H6" s="258"/>
      <c r="I6" s="258"/>
      <c r="J6" s="258"/>
      <c r="K6" s="258"/>
      <c r="L6" s="258"/>
      <c r="M6" s="258"/>
      <c r="N6" s="258"/>
      <c r="O6" s="258"/>
      <c r="P6" s="258"/>
      <c r="Q6" s="258"/>
      <c r="R6" s="258"/>
      <c r="S6" s="258"/>
      <c r="T6" s="258" t="s">
        <v>223</v>
      </c>
      <c r="U6" s="258"/>
      <c r="V6" s="258"/>
      <c r="W6" s="258"/>
      <c r="X6" s="258"/>
      <c r="Y6" s="258"/>
      <c r="Z6" s="258"/>
      <c r="AA6" s="258"/>
      <c r="AB6" s="258"/>
      <c r="AC6" s="258"/>
      <c r="AD6" s="258"/>
      <c r="AE6" s="258"/>
      <c r="AF6" s="258"/>
      <c r="AG6" s="258"/>
      <c r="AH6" s="258"/>
      <c r="AI6" s="258"/>
      <c r="AJ6" s="258"/>
      <c r="AK6" s="259" t="s">
        <v>1</v>
      </c>
    </row>
    <row r="7" spans="1:51" ht="30.75" customHeight="1">
      <c r="A7" s="254"/>
      <c r="B7" s="256"/>
      <c r="C7" s="261" t="s">
        <v>213</v>
      </c>
      <c r="D7" s="256" t="s">
        <v>21</v>
      </c>
      <c r="E7" s="256"/>
      <c r="F7" s="256"/>
      <c r="G7" s="256"/>
      <c r="H7" s="256" t="s">
        <v>22</v>
      </c>
      <c r="I7" s="256"/>
      <c r="J7" s="256"/>
      <c r="K7" s="256"/>
      <c r="L7" s="263" t="s">
        <v>209</v>
      </c>
      <c r="M7" s="264"/>
      <c r="N7" s="264"/>
      <c r="O7" s="264"/>
      <c r="P7" s="264"/>
      <c r="Q7" s="264"/>
      <c r="R7" s="264"/>
      <c r="S7" s="265"/>
      <c r="T7" s="257" t="s">
        <v>214</v>
      </c>
      <c r="U7" s="256" t="s">
        <v>21</v>
      </c>
      <c r="V7" s="256"/>
      <c r="W7" s="256"/>
      <c r="X7" s="256"/>
      <c r="Y7" s="256" t="s">
        <v>22</v>
      </c>
      <c r="Z7" s="256"/>
      <c r="AA7" s="256"/>
      <c r="AB7" s="256"/>
      <c r="AC7" s="263" t="s">
        <v>23</v>
      </c>
      <c r="AD7" s="264"/>
      <c r="AE7" s="264"/>
      <c r="AF7" s="264"/>
      <c r="AG7" s="264"/>
      <c r="AH7" s="264"/>
      <c r="AI7" s="264"/>
      <c r="AJ7" s="265"/>
      <c r="AK7" s="260"/>
    </row>
    <row r="8" spans="1:51" ht="30.75" customHeight="1">
      <c r="A8" s="254"/>
      <c r="B8" s="256"/>
      <c r="C8" s="262"/>
      <c r="D8" s="256" t="s">
        <v>24</v>
      </c>
      <c r="E8" s="267" t="s">
        <v>25</v>
      </c>
      <c r="F8" s="268"/>
      <c r="G8" s="268"/>
      <c r="H8" s="256" t="s">
        <v>24</v>
      </c>
      <c r="I8" s="267" t="s">
        <v>25</v>
      </c>
      <c r="J8" s="268"/>
      <c r="K8" s="268"/>
      <c r="L8" s="269" t="s">
        <v>26</v>
      </c>
      <c r="M8" s="270"/>
      <c r="N8" s="270"/>
      <c r="O8" s="271"/>
      <c r="P8" s="269" t="s">
        <v>211</v>
      </c>
      <c r="Q8" s="270"/>
      <c r="R8" s="270"/>
      <c r="S8" s="271"/>
      <c r="T8" s="266"/>
      <c r="U8" s="256" t="s">
        <v>24</v>
      </c>
      <c r="V8" s="267" t="s">
        <v>25</v>
      </c>
      <c r="W8" s="268"/>
      <c r="X8" s="268"/>
      <c r="Y8" s="256" t="s">
        <v>24</v>
      </c>
      <c r="Z8" s="267" t="s">
        <v>25</v>
      </c>
      <c r="AA8" s="268"/>
      <c r="AB8" s="268"/>
      <c r="AC8" s="269" t="s">
        <v>26</v>
      </c>
      <c r="AD8" s="270"/>
      <c r="AE8" s="270"/>
      <c r="AF8" s="271"/>
      <c r="AG8" s="269" t="s">
        <v>212</v>
      </c>
      <c r="AH8" s="270"/>
      <c r="AI8" s="270"/>
      <c r="AJ8" s="271"/>
      <c r="AK8" s="260"/>
    </row>
    <row r="9" spans="1:51" ht="18.75" customHeight="1">
      <c r="A9" s="254"/>
      <c r="B9" s="256"/>
      <c r="C9" s="262"/>
      <c r="D9" s="256"/>
      <c r="E9" s="255" t="s">
        <v>4</v>
      </c>
      <c r="F9" s="255" t="s">
        <v>5</v>
      </c>
      <c r="G9" s="255" t="s">
        <v>11</v>
      </c>
      <c r="H9" s="256"/>
      <c r="I9" s="255" t="s">
        <v>4</v>
      </c>
      <c r="J9" s="255" t="s">
        <v>5</v>
      </c>
      <c r="K9" s="255" t="s">
        <v>11</v>
      </c>
      <c r="L9" s="255" t="s">
        <v>27</v>
      </c>
      <c r="M9" s="273" t="s">
        <v>3</v>
      </c>
      <c r="N9" s="274"/>
      <c r="O9" s="275"/>
      <c r="P9" s="255" t="s">
        <v>27</v>
      </c>
      <c r="Q9" s="273" t="s">
        <v>3</v>
      </c>
      <c r="R9" s="274"/>
      <c r="S9" s="275"/>
      <c r="T9" s="266"/>
      <c r="U9" s="256"/>
      <c r="V9" s="255" t="s">
        <v>4</v>
      </c>
      <c r="W9" s="255" t="s">
        <v>5</v>
      </c>
      <c r="X9" s="255" t="s">
        <v>11</v>
      </c>
      <c r="Y9" s="256"/>
      <c r="Z9" s="255" t="s">
        <v>4</v>
      </c>
      <c r="AA9" s="255" t="s">
        <v>5</v>
      </c>
      <c r="AB9" s="255" t="s">
        <v>11</v>
      </c>
      <c r="AC9" s="255" t="s">
        <v>27</v>
      </c>
      <c r="AD9" s="273" t="s">
        <v>3</v>
      </c>
      <c r="AE9" s="274"/>
      <c r="AF9" s="275"/>
      <c r="AG9" s="255" t="s">
        <v>27</v>
      </c>
      <c r="AH9" s="273" t="s">
        <v>3</v>
      </c>
      <c r="AI9" s="274"/>
      <c r="AJ9" s="275"/>
      <c r="AK9" s="260"/>
    </row>
    <row r="10" spans="1:51" ht="32.25" customHeight="1">
      <c r="A10" s="255"/>
      <c r="B10" s="257"/>
      <c r="C10" s="262"/>
      <c r="D10" s="257"/>
      <c r="E10" s="272"/>
      <c r="F10" s="272"/>
      <c r="G10" s="272"/>
      <c r="H10" s="257"/>
      <c r="I10" s="272"/>
      <c r="J10" s="272"/>
      <c r="K10" s="272"/>
      <c r="L10" s="272"/>
      <c r="M10" s="142" t="s">
        <v>4</v>
      </c>
      <c r="N10" s="142" t="s">
        <v>5</v>
      </c>
      <c r="O10" s="139" t="s">
        <v>11</v>
      </c>
      <c r="P10" s="272"/>
      <c r="Q10" s="142" t="s">
        <v>4</v>
      </c>
      <c r="R10" s="142" t="s">
        <v>5</v>
      </c>
      <c r="S10" s="139" t="s">
        <v>11</v>
      </c>
      <c r="T10" s="266"/>
      <c r="U10" s="257"/>
      <c r="V10" s="272"/>
      <c r="W10" s="272"/>
      <c r="X10" s="272"/>
      <c r="Y10" s="257"/>
      <c r="Z10" s="272"/>
      <c r="AA10" s="272"/>
      <c r="AB10" s="272"/>
      <c r="AC10" s="272"/>
      <c r="AD10" s="142" t="s">
        <v>4</v>
      </c>
      <c r="AE10" s="142" t="s">
        <v>5</v>
      </c>
      <c r="AF10" s="139" t="s">
        <v>11</v>
      </c>
      <c r="AG10" s="272"/>
      <c r="AH10" s="142" t="s">
        <v>4</v>
      </c>
      <c r="AI10" s="142" t="s">
        <v>5</v>
      </c>
      <c r="AJ10" s="139" t="s">
        <v>11</v>
      </c>
      <c r="AK10" s="260"/>
    </row>
    <row r="11" spans="1:51" s="169" customFormat="1" ht="33" customHeight="1">
      <c r="A11" s="162"/>
      <c r="B11" s="163" t="s">
        <v>28</v>
      </c>
      <c r="C11" s="163"/>
      <c r="D11" s="164">
        <f>E11+F11+G11</f>
        <v>584151.54100000008</v>
      </c>
      <c r="E11" s="165">
        <f t="shared" ref="E11:S11" si="0">E12+E124</f>
        <v>512205.89100000006</v>
      </c>
      <c r="F11" s="165">
        <f t="shared" si="0"/>
        <v>54132.3</v>
      </c>
      <c r="G11" s="165">
        <f t="shared" si="0"/>
        <v>17813.349999999999</v>
      </c>
      <c r="H11" s="166">
        <f t="shared" si="0"/>
        <v>469828.39100000006</v>
      </c>
      <c r="I11" s="166">
        <f t="shared" si="0"/>
        <v>420388.89100000006</v>
      </c>
      <c r="J11" s="166">
        <f t="shared" si="0"/>
        <v>45526.3</v>
      </c>
      <c r="K11" s="166">
        <f t="shared" si="0"/>
        <v>3913.2</v>
      </c>
      <c r="L11" s="166">
        <f t="shared" si="0"/>
        <v>111576.64600000001</v>
      </c>
      <c r="M11" s="166">
        <f t="shared" si="0"/>
        <v>91817</v>
      </c>
      <c r="N11" s="166">
        <f t="shared" si="0"/>
        <v>8606</v>
      </c>
      <c r="O11" s="166">
        <f t="shared" si="0"/>
        <v>11153.646000000001</v>
      </c>
      <c r="P11" s="166">
        <f t="shared" si="0"/>
        <v>68732.865999999995</v>
      </c>
      <c r="Q11" s="166">
        <f t="shared" si="0"/>
        <v>62086.372000000003</v>
      </c>
      <c r="R11" s="166">
        <f t="shared" si="0"/>
        <v>5671.7430000000004</v>
      </c>
      <c r="S11" s="166">
        <f t="shared" si="0"/>
        <v>974.75100000000009</v>
      </c>
      <c r="T11" s="167"/>
      <c r="U11" s="164">
        <f>V11+W11+X11</f>
        <v>584151.54100000008</v>
      </c>
      <c r="V11" s="165">
        <f t="shared" ref="V11:AJ11" si="1">V12+V124</f>
        <v>512205.89100000006</v>
      </c>
      <c r="W11" s="165">
        <f t="shared" si="1"/>
        <v>54132.3</v>
      </c>
      <c r="X11" s="165">
        <f t="shared" si="1"/>
        <v>17813.349999999999</v>
      </c>
      <c r="Y11" s="166">
        <f t="shared" si="1"/>
        <v>469828.39100000006</v>
      </c>
      <c r="Z11" s="166">
        <f t="shared" si="1"/>
        <v>420388.89100000006</v>
      </c>
      <c r="AA11" s="166">
        <f t="shared" si="1"/>
        <v>45526.3</v>
      </c>
      <c r="AB11" s="166">
        <f t="shared" si="1"/>
        <v>3913.2</v>
      </c>
      <c r="AC11" s="166">
        <f t="shared" si="1"/>
        <v>111576.64600000001</v>
      </c>
      <c r="AD11" s="166">
        <f t="shared" si="1"/>
        <v>91817</v>
      </c>
      <c r="AE11" s="166">
        <f t="shared" si="1"/>
        <v>8606</v>
      </c>
      <c r="AF11" s="166">
        <f t="shared" si="1"/>
        <v>11153.646000000001</v>
      </c>
      <c r="AG11" s="166">
        <f t="shared" si="1"/>
        <v>68732.865999999995</v>
      </c>
      <c r="AH11" s="166">
        <f t="shared" si="1"/>
        <v>62086.372000000003</v>
      </c>
      <c r="AI11" s="166">
        <f t="shared" si="1"/>
        <v>5671.7430000000004</v>
      </c>
      <c r="AJ11" s="166">
        <f t="shared" si="1"/>
        <v>974.75100000000009</v>
      </c>
      <c r="AK11" s="168"/>
    </row>
    <row r="12" spans="1:51" ht="84.75" customHeight="1">
      <c r="A12" s="76" t="s">
        <v>7</v>
      </c>
      <c r="B12" s="17" t="s">
        <v>225</v>
      </c>
      <c r="C12" s="17"/>
      <c r="D12" s="72">
        <f>E12+F12+G12</f>
        <v>473739.54100000003</v>
      </c>
      <c r="E12" s="72">
        <f>E13</f>
        <v>414477.89100000006</v>
      </c>
      <c r="F12" s="72">
        <f>F13</f>
        <v>41448.300000000003</v>
      </c>
      <c r="G12" s="72">
        <f>G13</f>
        <v>17813.349999999999</v>
      </c>
      <c r="H12" s="72">
        <f>I12+J12+K12</f>
        <v>389642.39100000006</v>
      </c>
      <c r="I12" s="72">
        <f>I13</f>
        <v>350662.89100000006</v>
      </c>
      <c r="J12" s="72">
        <f>J13</f>
        <v>35066.300000000003</v>
      </c>
      <c r="K12" s="72">
        <f>K13</f>
        <v>3913.2</v>
      </c>
      <c r="L12" s="72">
        <f>M12+N12+O12</f>
        <v>81350.646000000008</v>
      </c>
      <c r="M12" s="72">
        <f>M13</f>
        <v>63815</v>
      </c>
      <c r="N12" s="72">
        <f>N13</f>
        <v>6382</v>
      </c>
      <c r="O12" s="72">
        <f>O13</f>
        <v>11153.646000000001</v>
      </c>
      <c r="P12" s="81">
        <f>Q12+R12+S12</f>
        <v>55744.565999999999</v>
      </c>
      <c r="Q12" s="72">
        <f>Q13</f>
        <v>51511.872000000003</v>
      </c>
      <c r="R12" s="81">
        <f>R13</f>
        <v>3257.9430000000002</v>
      </c>
      <c r="S12" s="146">
        <f>S13</f>
        <v>974.75100000000009</v>
      </c>
      <c r="T12" s="147"/>
      <c r="U12" s="72">
        <f>V12+W12+X12</f>
        <v>473739.54100000003</v>
      </c>
      <c r="V12" s="72">
        <f>V13</f>
        <v>414477.89100000006</v>
      </c>
      <c r="W12" s="72">
        <f>W13</f>
        <v>41448.300000000003</v>
      </c>
      <c r="X12" s="72">
        <f>X13</f>
        <v>17813.349999999999</v>
      </c>
      <c r="Y12" s="72">
        <f>Z12+AA12+AB12</f>
        <v>389642.39100000006</v>
      </c>
      <c r="Z12" s="72">
        <f>Z13</f>
        <v>350662.89100000006</v>
      </c>
      <c r="AA12" s="72">
        <f>AA13</f>
        <v>35066.300000000003</v>
      </c>
      <c r="AB12" s="72">
        <f>AB13</f>
        <v>3913.2</v>
      </c>
      <c r="AC12" s="72">
        <f>AD12+AE12+AF12</f>
        <v>81350.646000000008</v>
      </c>
      <c r="AD12" s="72">
        <f>AD13</f>
        <v>63815</v>
      </c>
      <c r="AE12" s="72">
        <f>AE13</f>
        <v>6382</v>
      </c>
      <c r="AF12" s="72">
        <f>AF13</f>
        <v>11153.646000000001</v>
      </c>
      <c r="AG12" s="81">
        <f>AH12+AI12+AJ12</f>
        <v>55744.565999999999</v>
      </c>
      <c r="AH12" s="72">
        <f>AH13</f>
        <v>51511.872000000003</v>
      </c>
      <c r="AI12" s="81">
        <f>AI13</f>
        <v>3257.9430000000002</v>
      </c>
      <c r="AJ12" s="146">
        <f>AJ13</f>
        <v>974.75100000000009</v>
      </c>
      <c r="AK12" s="22"/>
    </row>
    <row r="13" spans="1:51" ht="85.5" customHeight="1">
      <c r="A13" s="76"/>
      <c r="B13" s="16" t="s">
        <v>157</v>
      </c>
      <c r="C13" s="77"/>
      <c r="D13" s="78">
        <f t="shared" ref="D13:S13" si="2">D14+D43+D65+D92</f>
        <v>473739.54099999997</v>
      </c>
      <c r="E13" s="78">
        <f t="shared" si="2"/>
        <v>414477.89100000006</v>
      </c>
      <c r="F13" s="78">
        <f t="shared" si="2"/>
        <v>41448.300000000003</v>
      </c>
      <c r="G13" s="78">
        <f t="shared" si="2"/>
        <v>17813.349999999999</v>
      </c>
      <c r="H13" s="79">
        <f t="shared" si="2"/>
        <v>389642.391</v>
      </c>
      <c r="I13" s="79">
        <f t="shared" si="2"/>
        <v>350662.89100000006</v>
      </c>
      <c r="J13" s="79">
        <f t="shared" si="2"/>
        <v>35066.300000000003</v>
      </c>
      <c r="K13" s="79">
        <f t="shared" si="2"/>
        <v>3913.2</v>
      </c>
      <c r="L13" s="79">
        <f t="shared" si="2"/>
        <v>81350.646000000008</v>
      </c>
      <c r="M13" s="79">
        <f t="shared" si="2"/>
        <v>63815</v>
      </c>
      <c r="N13" s="79">
        <f t="shared" si="2"/>
        <v>6382</v>
      </c>
      <c r="O13" s="79">
        <f t="shared" si="2"/>
        <v>11153.646000000001</v>
      </c>
      <c r="P13" s="79">
        <f t="shared" si="2"/>
        <v>55744.566000000006</v>
      </c>
      <c r="Q13" s="79">
        <f t="shared" si="2"/>
        <v>51511.872000000003</v>
      </c>
      <c r="R13" s="79">
        <f t="shared" si="2"/>
        <v>3257.9430000000002</v>
      </c>
      <c r="S13" s="149">
        <f t="shared" si="2"/>
        <v>974.75100000000009</v>
      </c>
      <c r="T13" s="149"/>
      <c r="U13" s="78">
        <f t="shared" ref="U13:AJ13" si="3">U14+U43+U65+U92</f>
        <v>473739.54099999997</v>
      </c>
      <c r="V13" s="78">
        <f t="shared" si="3"/>
        <v>414477.89100000006</v>
      </c>
      <c r="W13" s="78">
        <f t="shared" si="3"/>
        <v>41448.300000000003</v>
      </c>
      <c r="X13" s="78">
        <f t="shared" si="3"/>
        <v>17813.349999999999</v>
      </c>
      <c r="Y13" s="79">
        <f t="shared" si="3"/>
        <v>389642.391</v>
      </c>
      <c r="Z13" s="79">
        <f t="shared" si="3"/>
        <v>350662.89100000006</v>
      </c>
      <c r="AA13" s="79">
        <f t="shared" si="3"/>
        <v>35066.300000000003</v>
      </c>
      <c r="AB13" s="79">
        <f t="shared" si="3"/>
        <v>3913.2</v>
      </c>
      <c r="AC13" s="79">
        <f t="shared" si="3"/>
        <v>81350.646000000008</v>
      </c>
      <c r="AD13" s="79">
        <f t="shared" si="3"/>
        <v>63815</v>
      </c>
      <c r="AE13" s="79">
        <f t="shared" si="3"/>
        <v>6382</v>
      </c>
      <c r="AF13" s="79">
        <f t="shared" si="3"/>
        <v>11153.646000000001</v>
      </c>
      <c r="AG13" s="79">
        <f t="shared" si="3"/>
        <v>55744.566000000006</v>
      </c>
      <c r="AH13" s="79">
        <f t="shared" si="3"/>
        <v>51511.872000000003</v>
      </c>
      <c r="AI13" s="79">
        <f t="shared" si="3"/>
        <v>3257.9430000000002</v>
      </c>
      <c r="AJ13" s="149">
        <f t="shared" si="3"/>
        <v>974.75100000000009</v>
      </c>
      <c r="AK13" s="22"/>
    </row>
    <row r="14" spans="1:51" s="10" customFormat="1" ht="48" customHeight="1">
      <c r="A14" s="76" t="s">
        <v>29</v>
      </c>
      <c r="B14" s="17" t="s">
        <v>222</v>
      </c>
      <c r="C14" s="17"/>
      <c r="D14" s="72">
        <f>SUM(D15:D42)</f>
        <v>28279.754000000001</v>
      </c>
      <c r="E14" s="80">
        <f t="shared" ref="E14:S14" si="4">SUM(E15:E42)</f>
        <v>25085.724999999999</v>
      </c>
      <c r="F14" s="72">
        <f t="shared" si="4"/>
        <v>2647.0289999999995</v>
      </c>
      <c r="G14" s="72">
        <f t="shared" si="4"/>
        <v>547</v>
      </c>
      <c r="H14" s="81">
        <f t="shared" si="4"/>
        <v>23189.464</v>
      </c>
      <c r="I14" s="72">
        <f t="shared" si="4"/>
        <v>21072.064000000002</v>
      </c>
      <c r="J14" s="72">
        <f t="shared" si="4"/>
        <v>2117.4</v>
      </c>
      <c r="K14" s="80">
        <f t="shared" si="4"/>
        <v>0</v>
      </c>
      <c r="L14" s="80">
        <f t="shared" si="4"/>
        <v>4543.29</v>
      </c>
      <c r="M14" s="81">
        <f t="shared" si="4"/>
        <v>4013.6610000000001</v>
      </c>
      <c r="N14" s="80">
        <f t="shared" si="4"/>
        <v>529.62900000000002</v>
      </c>
      <c r="O14" s="80">
        <f t="shared" si="4"/>
        <v>0</v>
      </c>
      <c r="P14" s="81">
        <f t="shared" si="4"/>
        <v>232.09100000000001</v>
      </c>
      <c r="Q14" s="81">
        <f t="shared" si="4"/>
        <v>53.094999999999999</v>
      </c>
      <c r="R14" s="80">
        <f t="shared" si="4"/>
        <v>0</v>
      </c>
      <c r="S14" s="148">
        <f t="shared" si="4"/>
        <v>178.99600000000001</v>
      </c>
      <c r="T14" s="150">
        <f>SUM(T33:T42)</f>
        <v>0</v>
      </c>
      <c r="U14" s="72">
        <f>SUM(U15:U42)</f>
        <v>28279.754000000001</v>
      </c>
      <c r="V14" s="80">
        <f t="shared" ref="V14:AJ14" si="5">SUM(V15:V42)</f>
        <v>25085.724999999999</v>
      </c>
      <c r="W14" s="72">
        <f t="shared" si="5"/>
        <v>2647.0289999999995</v>
      </c>
      <c r="X14" s="72">
        <f t="shared" si="5"/>
        <v>547</v>
      </c>
      <c r="Y14" s="81">
        <f t="shared" si="5"/>
        <v>23189.464</v>
      </c>
      <c r="Z14" s="72">
        <f t="shared" si="5"/>
        <v>21072.064000000002</v>
      </c>
      <c r="AA14" s="72">
        <f t="shared" si="5"/>
        <v>2117.4</v>
      </c>
      <c r="AB14" s="80">
        <f t="shared" si="5"/>
        <v>0</v>
      </c>
      <c r="AC14" s="80">
        <f t="shared" si="5"/>
        <v>4543.29</v>
      </c>
      <c r="AD14" s="81">
        <f t="shared" si="5"/>
        <v>4013.6610000000001</v>
      </c>
      <c r="AE14" s="80">
        <f t="shared" si="5"/>
        <v>529.62900000000002</v>
      </c>
      <c r="AF14" s="80">
        <f t="shared" si="5"/>
        <v>0</v>
      </c>
      <c r="AG14" s="81">
        <f t="shared" si="5"/>
        <v>232.09100000000001</v>
      </c>
      <c r="AH14" s="81">
        <f t="shared" si="5"/>
        <v>53.094999999999999</v>
      </c>
      <c r="AI14" s="80">
        <f t="shared" si="5"/>
        <v>0</v>
      </c>
      <c r="AJ14" s="148">
        <f t="shared" si="5"/>
        <v>178.99600000000001</v>
      </c>
      <c r="AK14" s="22"/>
      <c r="AL14"/>
      <c r="AM14"/>
      <c r="AN14"/>
      <c r="AO14"/>
      <c r="AP14"/>
      <c r="AQ14"/>
      <c r="AR14"/>
      <c r="AS14"/>
      <c r="AT14"/>
      <c r="AU14"/>
      <c r="AV14"/>
      <c r="AW14"/>
      <c r="AX14"/>
      <c r="AY14"/>
    </row>
    <row r="15" spans="1:51" ht="38.25" customHeight="1">
      <c r="A15" s="82">
        <v>1</v>
      </c>
      <c r="B15" s="18" t="s">
        <v>44</v>
      </c>
      <c r="C15" s="83" t="s">
        <v>164</v>
      </c>
      <c r="D15" s="96">
        <f t="shared" ref="D15:D42" si="6">E15+F15+G15</f>
        <v>1129.375</v>
      </c>
      <c r="E15" s="84">
        <v>1024.9749999999999</v>
      </c>
      <c r="F15" s="85">
        <v>104.4</v>
      </c>
      <c r="G15" s="86">
        <v>0</v>
      </c>
      <c r="H15" s="96">
        <f t="shared" ref="H15:H42" si="7">I15+J15+K15</f>
        <v>1129.375</v>
      </c>
      <c r="I15" s="87">
        <v>1024.9749999999999</v>
      </c>
      <c r="J15" s="85">
        <v>104.4</v>
      </c>
      <c r="K15" s="96">
        <v>0</v>
      </c>
      <c r="L15" s="96">
        <f t="shared" ref="L15:L41" si="8">M15+N15+O15</f>
        <v>0</v>
      </c>
      <c r="M15" s="96"/>
      <c r="N15" s="96"/>
      <c r="O15" s="96">
        <v>0</v>
      </c>
      <c r="P15" s="95">
        <f t="shared" ref="P15:P42" si="9">Q15+R15+S15</f>
        <v>6.4</v>
      </c>
      <c r="Q15" s="95">
        <v>6.4</v>
      </c>
      <c r="R15" s="96">
        <v>0</v>
      </c>
      <c r="S15" s="151">
        <v>0</v>
      </c>
      <c r="T15" s="280" t="s">
        <v>189</v>
      </c>
      <c r="U15" s="96">
        <f t="shared" ref="U15:U42" si="10">V15+W15+X15</f>
        <v>1129.375</v>
      </c>
      <c r="V15" s="84">
        <v>1024.9749999999999</v>
      </c>
      <c r="W15" s="85">
        <v>104.4</v>
      </c>
      <c r="X15" s="86">
        <v>0</v>
      </c>
      <c r="Y15" s="96">
        <f t="shared" ref="Y15:Y42" si="11">Z15+AA15+AB15</f>
        <v>1129.375</v>
      </c>
      <c r="Z15" s="87">
        <v>1024.9749999999999</v>
      </c>
      <c r="AA15" s="85">
        <v>104.4</v>
      </c>
      <c r="AB15" s="96">
        <v>0</v>
      </c>
      <c r="AC15" s="96">
        <f t="shared" ref="AC15:AC41" si="12">AD15+AE15+AF15</f>
        <v>0</v>
      </c>
      <c r="AD15" s="96"/>
      <c r="AE15" s="96"/>
      <c r="AF15" s="96">
        <v>0</v>
      </c>
      <c r="AG15" s="95">
        <f t="shared" ref="AG15:AG39" si="13">AH15+AI15+AJ15</f>
        <v>6.4</v>
      </c>
      <c r="AH15" s="95">
        <v>6.4</v>
      </c>
      <c r="AI15" s="96">
        <v>0</v>
      </c>
      <c r="AJ15" s="151">
        <v>0</v>
      </c>
      <c r="AK15" s="22"/>
    </row>
    <row r="16" spans="1:51" ht="48.75" customHeight="1">
      <c r="A16" s="82">
        <v>2</v>
      </c>
      <c r="B16" s="18" t="s">
        <v>45</v>
      </c>
      <c r="C16" s="83" t="s">
        <v>164</v>
      </c>
      <c r="D16" s="96">
        <f t="shared" si="6"/>
        <v>1477.5</v>
      </c>
      <c r="E16" s="88">
        <v>1305</v>
      </c>
      <c r="F16" s="85">
        <v>130.5</v>
      </c>
      <c r="G16" s="86">
        <v>42</v>
      </c>
      <c r="H16" s="96">
        <f t="shared" si="7"/>
        <v>1435.5</v>
      </c>
      <c r="I16" s="88">
        <v>1305</v>
      </c>
      <c r="J16" s="85">
        <v>130.5</v>
      </c>
      <c r="K16" s="96">
        <v>0</v>
      </c>
      <c r="L16" s="96">
        <f t="shared" si="8"/>
        <v>0</v>
      </c>
      <c r="M16" s="96"/>
      <c r="N16" s="96"/>
      <c r="O16" s="96"/>
      <c r="P16" s="96">
        <f t="shared" si="9"/>
        <v>0</v>
      </c>
      <c r="Q16" s="96">
        <v>0</v>
      </c>
      <c r="R16" s="96">
        <v>0</v>
      </c>
      <c r="S16" s="151">
        <v>0</v>
      </c>
      <c r="T16" s="281"/>
      <c r="U16" s="96">
        <f t="shared" si="10"/>
        <v>1477.5</v>
      </c>
      <c r="V16" s="88">
        <v>1305</v>
      </c>
      <c r="W16" s="85">
        <v>130.5</v>
      </c>
      <c r="X16" s="86">
        <v>42</v>
      </c>
      <c r="Y16" s="96">
        <f t="shared" si="11"/>
        <v>1435.5</v>
      </c>
      <c r="Z16" s="88">
        <v>1305</v>
      </c>
      <c r="AA16" s="85">
        <v>130.5</v>
      </c>
      <c r="AB16" s="96">
        <v>0</v>
      </c>
      <c r="AC16" s="96">
        <f t="shared" si="12"/>
        <v>0</v>
      </c>
      <c r="AD16" s="96"/>
      <c r="AE16" s="96"/>
      <c r="AF16" s="96"/>
      <c r="AG16" s="96">
        <f t="shared" si="13"/>
        <v>0</v>
      </c>
      <c r="AH16" s="96">
        <v>0</v>
      </c>
      <c r="AI16" s="96">
        <v>0</v>
      </c>
      <c r="AJ16" s="151">
        <v>0</v>
      </c>
      <c r="AK16" s="22"/>
    </row>
    <row r="17" spans="1:37" ht="36" customHeight="1">
      <c r="A17" s="82">
        <v>3</v>
      </c>
      <c r="B17" s="18" t="s">
        <v>46</v>
      </c>
      <c r="C17" s="83" t="s">
        <v>164</v>
      </c>
      <c r="D17" s="96">
        <f t="shared" si="6"/>
        <v>990</v>
      </c>
      <c r="E17" s="88">
        <v>900</v>
      </c>
      <c r="F17" s="88">
        <v>90</v>
      </c>
      <c r="G17" s="86">
        <v>0</v>
      </c>
      <c r="H17" s="96">
        <f t="shared" si="7"/>
        <v>0</v>
      </c>
      <c r="I17" s="96">
        <v>0</v>
      </c>
      <c r="J17" s="96">
        <v>0</v>
      </c>
      <c r="K17" s="96">
        <v>0</v>
      </c>
      <c r="L17" s="96">
        <f t="shared" si="8"/>
        <v>990</v>
      </c>
      <c r="M17" s="88">
        <v>900</v>
      </c>
      <c r="N17" s="88">
        <v>90</v>
      </c>
      <c r="O17" s="96">
        <v>0</v>
      </c>
      <c r="P17" s="96">
        <f t="shared" si="9"/>
        <v>0</v>
      </c>
      <c r="Q17" s="95">
        <v>0</v>
      </c>
      <c r="R17" s="96">
        <v>0</v>
      </c>
      <c r="S17" s="151">
        <v>0</v>
      </c>
      <c r="T17" s="281"/>
      <c r="U17" s="96">
        <f t="shared" si="10"/>
        <v>990</v>
      </c>
      <c r="V17" s="88">
        <v>900</v>
      </c>
      <c r="W17" s="88">
        <v>90</v>
      </c>
      <c r="X17" s="86">
        <v>0</v>
      </c>
      <c r="Y17" s="96">
        <f t="shared" si="11"/>
        <v>0</v>
      </c>
      <c r="Z17" s="96">
        <v>0</v>
      </c>
      <c r="AA17" s="96">
        <v>0</v>
      </c>
      <c r="AB17" s="96">
        <v>0</v>
      </c>
      <c r="AC17" s="96">
        <f t="shared" si="12"/>
        <v>990</v>
      </c>
      <c r="AD17" s="88">
        <v>900</v>
      </c>
      <c r="AE17" s="88">
        <v>90</v>
      </c>
      <c r="AF17" s="96">
        <v>0</v>
      </c>
      <c r="AG17" s="96">
        <f t="shared" si="13"/>
        <v>0</v>
      </c>
      <c r="AH17" s="95">
        <v>0</v>
      </c>
      <c r="AI17" s="96">
        <v>0</v>
      </c>
      <c r="AJ17" s="151">
        <v>0</v>
      </c>
      <c r="AK17" s="22"/>
    </row>
    <row r="18" spans="1:37" ht="36" customHeight="1">
      <c r="A18" s="82">
        <v>4</v>
      </c>
      <c r="B18" s="18" t="s">
        <v>47</v>
      </c>
      <c r="C18" s="83" t="s">
        <v>164</v>
      </c>
      <c r="D18" s="96">
        <f t="shared" si="6"/>
        <v>1138.5</v>
      </c>
      <c r="E18" s="88">
        <v>1035</v>
      </c>
      <c r="F18" s="85">
        <v>103.5</v>
      </c>
      <c r="G18" s="90">
        <v>0</v>
      </c>
      <c r="H18" s="96">
        <f t="shared" si="7"/>
        <v>0</v>
      </c>
      <c r="I18" s="96">
        <v>0</v>
      </c>
      <c r="J18" s="96">
        <v>0</v>
      </c>
      <c r="K18" s="96">
        <v>0</v>
      </c>
      <c r="L18" s="96">
        <f t="shared" si="8"/>
        <v>1138.5</v>
      </c>
      <c r="M18" s="88">
        <v>1035</v>
      </c>
      <c r="N18" s="85">
        <v>103.5</v>
      </c>
      <c r="O18" s="96">
        <v>0</v>
      </c>
      <c r="P18" s="96">
        <f t="shared" si="9"/>
        <v>0</v>
      </c>
      <c r="Q18" s="96">
        <v>0</v>
      </c>
      <c r="R18" s="96">
        <v>0</v>
      </c>
      <c r="S18" s="151">
        <v>0</v>
      </c>
      <c r="T18" s="281"/>
      <c r="U18" s="96">
        <f t="shared" si="10"/>
        <v>1138.5</v>
      </c>
      <c r="V18" s="88">
        <v>1035</v>
      </c>
      <c r="W18" s="85">
        <v>103.5</v>
      </c>
      <c r="X18" s="90">
        <v>0</v>
      </c>
      <c r="Y18" s="96">
        <f t="shared" si="11"/>
        <v>0</v>
      </c>
      <c r="Z18" s="96">
        <v>0</v>
      </c>
      <c r="AA18" s="96">
        <v>0</v>
      </c>
      <c r="AB18" s="96">
        <v>0</v>
      </c>
      <c r="AC18" s="96">
        <f t="shared" si="12"/>
        <v>1138.5</v>
      </c>
      <c r="AD18" s="88">
        <v>1035</v>
      </c>
      <c r="AE18" s="85">
        <v>103.5</v>
      </c>
      <c r="AF18" s="96">
        <v>0</v>
      </c>
      <c r="AG18" s="96">
        <f t="shared" si="13"/>
        <v>0</v>
      </c>
      <c r="AH18" s="96">
        <v>0</v>
      </c>
      <c r="AI18" s="96">
        <v>0</v>
      </c>
      <c r="AJ18" s="151">
        <v>0</v>
      </c>
      <c r="AK18" s="22"/>
    </row>
    <row r="19" spans="1:37" ht="39.75" customHeight="1">
      <c r="A19" s="82">
        <v>5</v>
      </c>
      <c r="B19" s="18" t="s">
        <v>48</v>
      </c>
      <c r="C19" s="83" t="s">
        <v>165</v>
      </c>
      <c r="D19" s="96">
        <f t="shared" si="6"/>
        <v>794.9</v>
      </c>
      <c r="E19" s="88">
        <v>696</v>
      </c>
      <c r="F19" s="85">
        <v>69.900000000000006</v>
      </c>
      <c r="G19" s="86">
        <v>29</v>
      </c>
      <c r="H19" s="96">
        <f t="shared" si="7"/>
        <v>765.9</v>
      </c>
      <c r="I19" s="88">
        <v>696</v>
      </c>
      <c r="J19" s="87">
        <v>69.900000000000006</v>
      </c>
      <c r="K19" s="96">
        <v>0</v>
      </c>
      <c r="L19" s="96">
        <f t="shared" si="8"/>
        <v>0</v>
      </c>
      <c r="M19" s="96"/>
      <c r="N19" s="96"/>
      <c r="O19" s="96">
        <v>0</v>
      </c>
      <c r="P19" s="96">
        <f t="shared" si="9"/>
        <v>0</v>
      </c>
      <c r="Q19" s="96">
        <v>0</v>
      </c>
      <c r="R19" s="96">
        <v>0</v>
      </c>
      <c r="S19" s="151">
        <v>0</v>
      </c>
      <c r="T19" s="281"/>
      <c r="U19" s="96">
        <f t="shared" si="10"/>
        <v>794.9</v>
      </c>
      <c r="V19" s="88">
        <v>696</v>
      </c>
      <c r="W19" s="85">
        <v>69.900000000000006</v>
      </c>
      <c r="X19" s="86">
        <v>29</v>
      </c>
      <c r="Y19" s="96">
        <f t="shared" si="11"/>
        <v>765.9</v>
      </c>
      <c r="Z19" s="88">
        <v>696</v>
      </c>
      <c r="AA19" s="87">
        <v>69.900000000000006</v>
      </c>
      <c r="AB19" s="96">
        <v>0</v>
      </c>
      <c r="AC19" s="96">
        <f t="shared" si="12"/>
        <v>0</v>
      </c>
      <c r="AD19" s="96"/>
      <c r="AE19" s="96"/>
      <c r="AF19" s="96">
        <v>0</v>
      </c>
      <c r="AG19" s="96">
        <f t="shared" si="13"/>
        <v>0</v>
      </c>
      <c r="AH19" s="96">
        <v>0</v>
      </c>
      <c r="AI19" s="96">
        <v>0</v>
      </c>
      <c r="AJ19" s="151">
        <v>0</v>
      </c>
      <c r="AK19" s="22"/>
    </row>
    <row r="20" spans="1:37" ht="38.25" customHeight="1">
      <c r="A20" s="82">
        <v>6</v>
      </c>
      <c r="B20" s="18" t="s">
        <v>49</v>
      </c>
      <c r="C20" s="83" t="s">
        <v>165</v>
      </c>
      <c r="D20" s="96">
        <f t="shared" si="6"/>
        <v>972</v>
      </c>
      <c r="E20" s="88">
        <v>870</v>
      </c>
      <c r="F20" s="88">
        <v>87</v>
      </c>
      <c r="G20" s="86">
        <v>15</v>
      </c>
      <c r="H20" s="96">
        <f t="shared" si="7"/>
        <v>957</v>
      </c>
      <c r="I20" s="88">
        <v>870</v>
      </c>
      <c r="J20" s="88">
        <v>87</v>
      </c>
      <c r="K20" s="96">
        <v>0</v>
      </c>
      <c r="L20" s="96">
        <f t="shared" si="8"/>
        <v>0</v>
      </c>
      <c r="M20" s="96"/>
      <c r="N20" s="96"/>
      <c r="O20" s="96">
        <v>0</v>
      </c>
      <c r="P20" s="96">
        <f t="shared" si="9"/>
        <v>0</v>
      </c>
      <c r="Q20" s="96">
        <v>0</v>
      </c>
      <c r="R20" s="96">
        <v>0</v>
      </c>
      <c r="S20" s="151">
        <v>0</v>
      </c>
      <c r="T20" s="281"/>
      <c r="U20" s="96">
        <f t="shared" si="10"/>
        <v>972</v>
      </c>
      <c r="V20" s="88">
        <v>870</v>
      </c>
      <c r="W20" s="88">
        <v>87</v>
      </c>
      <c r="X20" s="86">
        <v>15</v>
      </c>
      <c r="Y20" s="96">
        <f t="shared" si="11"/>
        <v>957</v>
      </c>
      <c r="Z20" s="88">
        <v>870</v>
      </c>
      <c r="AA20" s="88">
        <v>87</v>
      </c>
      <c r="AB20" s="96">
        <v>0</v>
      </c>
      <c r="AC20" s="96">
        <f t="shared" si="12"/>
        <v>0</v>
      </c>
      <c r="AD20" s="96"/>
      <c r="AE20" s="96"/>
      <c r="AF20" s="96">
        <v>0</v>
      </c>
      <c r="AG20" s="96">
        <f t="shared" si="13"/>
        <v>0</v>
      </c>
      <c r="AH20" s="96">
        <v>0</v>
      </c>
      <c r="AI20" s="96">
        <v>0</v>
      </c>
      <c r="AJ20" s="151">
        <v>0</v>
      </c>
      <c r="AK20" s="22"/>
    </row>
    <row r="21" spans="1:37" ht="52.5" customHeight="1">
      <c r="A21" s="82">
        <v>7</v>
      </c>
      <c r="B21" s="18" t="s">
        <v>50</v>
      </c>
      <c r="C21" s="83" t="s">
        <v>165</v>
      </c>
      <c r="D21" s="96">
        <f t="shared" si="6"/>
        <v>570.63900000000001</v>
      </c>
      <c r="E21" s="84">
        <v>518.43899999999996</v>
      </c>
      <c r="F21" s="85">
        <v>52.2</v>
      </c>
      <c r="G21" s="86">
        <v>0</v>
      </c>
      <c r="H21" s="96">
        <f t="shared" si="7"/>
        <v>570.63900000000001</v>
      </c>
      <c r="I21" s="87">
        <v>518.43899999999996</v>
      </c>
      <c r="J21" s="85">
        <v>52.2</v>
      </c>
      <c r="K21" s="96">
        <v>0</v>
      </c>
      <c r="L21" s="96">
        <f t="shared" si="8"/>
        <v>0</v>
      </c>
      <c r="M21" s="96"/>
      <c r="N21" s="96"/>
      <c r="O21" s="96">
        <v>0</v>
      </c>
      <c r="P21" s="96">
        <f t="shared" si="9"/>
        <v>0</v>
      </c>
      <c r="Q21" s="96">
        <v>0</v>
      </c>
      <c r="R21" s="96">
        <v>0</v>
      </c>
      <c r="S21" s="151">
        <v>0</v>
      </c>
      <c r="T21" s="281"/>
      <c r="U21" s="96">
        <f t="shared" si="10"/>
        <v>570.63900000000001</v>
      </c>
      <c r="V21" s="84">
        <v>518.43899999999996</v>
      </c>
      <c r="W21" s="85">
        <v>52.2</v>
      </c>
      <c r="X21" s="86">
        <v>0</v>
      </c>
      <c r="Y21" s="96">
        <f t="shared" si="11"/>
        <v>570.63900000000001</v>
      </c>
      <c r="Z21" s="87">
        <v>518.43899999999996</v>
      </c>
      <c r="AA21" s="85">
        <v>52.2</v>
      </c>
      <c r="AB21" s="96">
        <v>0</v>
      </c>
      <c r="AC21" s="96">
        <f t="shared" si="12"/>
        <v>0</v>
      </c>
      <c r="AD21" s="96"/>
      <c r="AE21" s="96"/>
      <c r="AF21" s="96">
        <v>0</v>
      </c>
      <c r="AG21" s="96">
        <f t="shared" si="13"/>
        <v>0</v>
      </c>
      <c r="AH21" s="96">
        <v>0</v>
      </c>
      <c r="AI21" s="96">
        <v>0</v>
      </c>
      <c r="AJ21" s="151">
        <v>0</v>
      </c>
      <c r="AK21" s="22"/>
    </row>
    <row r="22" spans="1:37" ht="63.75" customHeight="1">
      <c r="A22" s="82">
        <v>8</v>
      </c>
      <c r="B22" s="18" t="s">
        <v>51</v>
      </c>
      <c r="C22" s="83" t="s">
        <v>165</v>
      </c>
      <c r="D22" s="96">
        <f t="shared" si="6"/>
        <v>684.9</v>
      </c>
      <c r="E22" s="88">
        <v>609</v>
      </c>
      <c r="F22" s="85">
        <v>60.9</v>
      </c>
      <c r="G22" s="86">
        <v>15</v>
      </c>
      <c r="H22" s="96">
        <f t="shared" si="7"/>
        <v>669.9</v>
      </c>
      <c r="I22" s="88">
        <v>609</v>
      </c>
      <c r="J22" s="85">
        <v>60.9</v>
      </c>
      <c r="K22" s="96">
        <v>0</v>
      </c>
      <c r="L22" s="96">
        <f t="shared" si="8"/>
        <v>0</v>
      </c>
      <c r="M22" s="96"/>
      <c r="N22" s="96"/>
      <c r="O22" s="96">
        <v>0</v>
      </c>
      <c r="P22" s="96">
        <f t="shared" si="9"/>
        <v>0</v>
      </c>
      <c r="Q22" s="96">
        <v>0</v>
      </c>
      <c r="R22" s="96">
        <v>0</v>
      </c>
      <c r="S22" s="151">
        <v>0</v>
      </c>
      <c r="T22" s="281"/>
      <c r="U22" s="96">
        <f t="shared" si="10"/>
        <v>684.9</v>
      </c>
      <c r="V22" s="88">
        <v>609</v>
      </c>
      <c r="W22" s="85">
        <v>60.9</v>
      </c>
      <c r="X22" s="86">
        <v>15</v>
      </c>
      <c r="Y22" s="96">
        <f t="shared" si="11"/>
        <v>669.9</v>
      </c>
      <c r="Z22" s="88">
        <v>609</v>
      </c>
      <c r="AA22" s="85">
        <v>60.9</v>
      </c>
      <c r="AB22" s="96">
        <v>0</v>
      </c>
      <c r="AC22" s="96">
        <f t="shared" si="12"/>
        <v>0</v>
      </c>
      <c r="AD22" s="96"/>
      <c r="AE22" s="96"/>
      <c r="AF22" s="96">
        <v>0</v>
      </c>
      <c r="AG22" s="96">
        <f t="shared" si="13"/>
        <v>0</v>
      </c>
      <c r="AH22" s="96">
        <v>0</v>
      </c>
      <c r="AI22" s="96">
        <v>0</v>
      </c>
      <c r="AJ22" s="151">
        <v>0</v>
      </c>
      <c r="AK22" s="22"/>
    </row>
    <row r="23" spans="1:37" ht="26.25" customHeight="1">
      <c r="A23" s="82">
        <v>9</v>
      </c>
      <c r="B23" s="18" t="s">
        <v>52</v>
      </c>
      <c r="C23" s="83" t="s">
        <v>166</v>
      </c>
      <c r="D23" s="96">
        <f t="shared" si="6"/>
        <v>1461.5</v>
      </c>
      <c r="E23" s="91">
        <v>1305</v>
      </c>
      <c r="F23" s="91">
        <v>130.5</v>
      </c>
      <c r="G23" s="86">
        <v>26</v>
      </c>
      <c r="H23" s="96">
        <f t="shared" si="7"/>
        <v>1435.5</v>
      </c>
      <c r="I23" s="91">
        <v>1305</v>
      </c>
      <c r="J23" s="92">
        <v>130.5</v>
      </c>
      <c r="K23" s="123">
        <v>0</v>
      </c>
      <c r="L23" s="96">
        <f t="shared" si="8"/>
        <v>0</v>
      </c>
      <c r="M23" s="124"/>
      <c r="N23" s="124"/>
      <c r="O23" s="96">
        <v>0</v>
      </c>
      <c r="P23" s="96">
        <f t="shared" si="9"/>
        <v>0</v>
      </c>
      <c r="Q23" s="96">
        <v>0</v>
      </c>
      <c r="R23" s="96">
        <v>0</v>
      </c>
      <c r="S23" s="151">
        <v>0</v>
      </c>
      <c r="T23" s="281"/>
      <c r="U23" s="96">
        <f t="shared" si="10"/>
        <v>1461.5</v>
      </c>
      <c r="V23" s="91">
        <v>1305</v>
      </c>
      <c r="W23" s="91">
        <v>130.5</v>
      </c>
      <c r="X23" s="86">
        <v>26</v>
      </c>
      <c r="Y23" s="96">
        <f t="shared" si="11"/>
        <v>1435.5</v>
      </c>
      <c r="Z23" s="91">
        <v>1305</v>
      </c>
      <c r="AA23" s="92">
        <v>130.5</v>
      </c>
      <c r="AB23" s="123">
        <v>0</v>
      </c>
      <c r="AC23" s="96">
        <f t="shared" si="12"/>
        <v>0</v>
      </c>
      <c r="AD23" s="124"/>
      <c r="AE23" s="124"/>
      <c r="AF23" s="96">
        <v>0</v>
      </c>
      <c r="AG23" s="96">
        <f t="shared" si="13"/>
        <v>0</v>
      </c>
      <c r="AH23" s="96">
        <v>0</v>
      </c>
      <c r="AI23" s="96">
        <v>0</v>
      </c>
      <c r="AJ23" s="151">
        <v>0</v>
      </c>
      <c r="AK23" s="22"/>
    </row>
    <row r="24" spans="1:37" ht="67.5" customHeight="1">
      <c r="A24" s="82">
        <v>10</v>
      </c>
      <c r="B24" s="18" t="s">
        <v>53</v>
      </c>
      <c r="C24" s="83" t="s">
        <v>166</v>
      </c>
      <c r="D24" s="96">
        <f t="shared" si="6"/>
        <v>1281.79</v>
      </c>
      <c r="E24" s="92">
        <v>1048.6610000000001</v>
      </c>
      <c r="F24" s="93">
        <v>233.12899999999999</v>
      </c>
      <c r="G24" s="88">
        <v>0</v>
      </c>
      <c r="H24" s="96">
        <f t="shared" si="7"/>
        <v>0</v>
      </c>
      <c r="I24" s="96">
        <v>0</v>
      </c>
      <c r="J24" s="96">
        <v>0</v>
      </c>
      <c r="K24" s="96">
        <v>0</v>
      </c>
      <c r="L24" s="96">
        <f t="shared" si="8"/>
        <v>1281.79</v>
      </c>
      <c r="M24" s="85">
        <v>1048.6610000000001</v>
      </c>
      <c r="N24" s="87">
        <v>233.12899999999999</v>
      </c>
      <c r="O24" s="96">
        <v>0</v>
      </c>
      <c r="P24" s="96">
        <f t="shared" si="9"/>
        <v>0</v>
      </c>
      <c r="Q24" s="96">
        <v>0</v>
      </c>
      <c r="R24" s="96">
        <v>0</v>
      </c>
      <c r="S24" s="151">
        <v>0</v>
      </c>
      <c r="T24" s="282"/>
      <c r="U24" s="96">
        <f t="shared" si="10"/>
        <v>1281.79</v>
      </c>
      <c r="V24" s="92">
        <v>1048.6610000000001</v>
      </c>
      <c r="W24" s="93">
        <v>233.12899999999999</v>
      </c>
      <c r="X24" s="88">
        <v>0</v>
      </c>
      <c r="Y24" s="96">
        <f t="shared" si="11"/>
        <v>0</v>
      </c>
      <c r="Z24" s="96">
        <v>0</v>
      </c>
      <c r="AA24" s="96">
        <v>0</v>
      </c>
      <c r="AB24" s="96">
        <v>0</v>
      </c>
      <c r="AC24" s="96">
        <f t="shared" si="12"/>
        <v>1281.79</v>
      </c>
      <c r="AD24" s="85">
        <v>1048.6610000000001</v>
      </c>
      <c r="AE24" s="87">
        <v>233.12899999999999</v>
      </c>
      <c r="AF24" s="96">
        <v>0</v>
      </c>
      <c r="AG24" s="96">
        <f t="shared" si="13"/>
        <v>0</v>
      </c>
      <c r="AH24" s="96">
        <v>0</v>
      </c>
      <c r="AI24" s="96">
        <v>0</v>
      </c>
      <c r="AJ24" s="151">
        <v>0</v>
      </c>
      <c r="AK24" s="22"/>
    </row>
    <row r="25" spans="1:37" ht="39" customHeight="1">
      <c r="A25" s="82">
        <v>11</v>
      </c>
      <c r="B25" s="18" t="s">
        <v>32</v>
      </c>
      <c r="C25" s="83" t="s">
        <v>161</v>
      </c>
      <c r="D25" s="96">
        <f t="shared" si="6"/>
        <v>972</v>
      </c>
      <c r="E25" s="88">
        <v>870</v>
      </c>
      <c r="F25" s="88">
        <v>87</v>
      </c>
      <c r="G25" s="86">
        <v>15</v>
      </c>
      <c r="H25" s="96">
        <f t="shared" si="7"/>
        <v>957</v>
      </c>
      <c r="I25" s="88">
        <v>870</v>
      </c>
      <c r="J25" s="88">
        <v>87</v>
      </c>
      <c r="K25" s="96">
        <v>0</v>
      </c>
      <c r="L25" s="96">
        <f t="shared" si="8"/>
        <v>0</v>
      </c>
      <c r="M25" s="96"/>
      <c r="N25" s="96"/>
      <c r="O25" s="96">
        <v>0</v>
      </c>
      <c r="P25" s="96">
        <f t="shared" si="9"/>
        <v>0</v>
      </c>
      <c r="Q25" s="96">
        <v>0</v>
      </c>
      <c r="R25" s="96">
        <v>0</v>
      </c>
      <c r="S25" s="96">
        <v>0</v>
      </c>
      <c r="T25" s="276" t="s">
        <v>193</v>
      </c>
      <c r="U25" s="96">
        <f t="shared" si="10"/>
        <v>972</v>
      </c>
      <c r="V25" s="88">
        <v>870</v>
      </c>
      <c r="W25" s="88">
        <v>87</v>
      </c>
      <c r="X25" s="86">
        <v>15</v>
      </c>
      <c r="Y25" s="96">
        <f t="shared" si="11"/>
        <v>957</v>
      </c>
      <c r="Z25" s="88">
        <v>870</v>
      </c>
      <c r="AA25" s="88">
        <v>87</v>
      </c>
      <c r="AB25" s="96">
        <v>0</v>
      </c>
      <c r="AC25" s="96">
        <f t="shared" si="12"/>
        <v>0</v>
      </c>
      <c r="AD25" s="96"/>
      <c r="AE25" s="96"/>
      <c r="AF25" s="96">
        <v>0</v>
      </c>
      <c r="AG25" s="96">
        <f t="shared" si="13"/>
        <v>0</v>
      </c>
      <c r="AH25" s="96">
        <v>0</v>
      </c>
      <c r="AI25" s="96">
        <v>0</v>
      </c>
      <c r="AJ25" s="96">
        <v>0</v>
      </c>
      <c r="AK25" s="22"/>
    </row>
    <row r="26" spans="1:37" ht="42.75" customHeight="1">
      <c r="A26" s="82">
        <v>12</v>
      </c>
      <c r="B26" s="18" t="s">
        <v>33</v>
      </c>
      <c r="C26" s="83" t="s">
        <v>161</v>
      </c>
      <c r="D26" s="96">
        <f t="shared" si="6"/>
        <v>777.6</v>
      </c>
      <c r="E26" s="88">
        <v>696</v>
      </c>
      <c r="F26" s="85">
        <v>69.599999999999994</v>
      </c>
      <c r="G26" s="86">
        <v>12</v>
      </c>
      <c r="H26" s="96">
        <f t="shared" si="7"/>
        <v>765.6</v>
      </c>
      <c r="I26" s="88">
        <v>696</v>
      </c>
      <c r="J26" s="85">
        <v>69.599999999999994</v>
      </c>
      <c r="K26" s="96">
        <v>0</v>
      </c>
      <c r="L26" s="96">
        <f t="shared" si="8"/>
        <v>0</v>
      </c>
      <c r="M26" s="96"/>
      <c r="N26" s="96"/>
      <c r="O26" s="96">
        <v>0</v>
      </c>
      <c r="P26" s="96">
        <f t="shared" si="9"/>
        <v>0</v>
      </c>
      <c r="Q26" s="96">
        <v>0</v>
      </c>
      <c r="R26" s="96">
        <v>0</v>
      </c>
      <c r="S26" s="96">
        <v>0</v>
      </c>
      <c r="T26" s="277"/>
      <c r="U26" s="96">
        <f t="shared" si="10"/>
        <v>777.6</v>
      </c>
      <c r="V26" s="88">
        <v>696</v>
      </c>
      <c r="W26" s="85">
        <v>69.599999999999994</v>
      </c>
      <c r="X26" s="86">
        <v>12</v>
      </c>
      <c r="Y26" s="96">
        <f t="shared" si="11"/>
        <v>765.6</v>
      </c>
      <c r="Z26" s="88">
        <v>696</v>
      </c>
      <c r="AA26" s="85">
        <v>69.599999999999994</v>
      </c>
      <c r="AB26" s="96">
        <v>0</v>
      </c>
      <c r="AC26" s="96">
        <f t="shared" si="12"/>
        <v>0</v>
      </c>
      <c r="AD26" s="96"/>
      <c r="AE26" s="96"/>
      <c r="AF26" s="96">
        <v>0</v>
      </c>
      <c r="AG26" s="96">
        <f t="shared" si="13"/>
        <v>0</v>
      </c>
      <c r="AH26" s="96">
        <v>0</v>
      </c>
      <c r="AI26" s="96">
        <v>0</v>
      </c>
      <c r="AJ26" s="96">
        <v>0</v>
      </c>
      <c r="AK26" s="22"/>
    </row>
    <row r="27" spans="1:37" ht="39" customHeight="1">
      <c r="A27" s="82">
        <v>13</v>
      </c>
      <c r="B27" s="18" t="s">
        <v>34</v>
      </c>
      <c r="C27" s="83" t="s">
        <v>161</v>
      </c>
      <c r="D27" s="96">
        <f t="shared" si="6"/>
        <v>583.20000000000005</v>
      </c>
      <c r="E27" s="88">
        <v>522</v>
      </c>
      <c r="F27" s="85">
        <v>52.2</v>
      </c>
      <c r="G27" s="86">
        <v>9</v>
      </c>
      <c r="H27" s="96">
        <f t="shared" si="7"/>
        <v>574.20000000000005</v>
      </c>
      <c r="I27" s="88">
        <v>522</v>
      </c>
      <c r="J27" s="85">
        <v>52.2</v>
      </c>
      <c r="K27" s="96">
        <v>0</v>
      </c>
      <c r="L27" s="96">
        <f t="shared" si="8"/>
        <v>0</v>
      </c>
      <c r="M27" s="96"/>
      <c r="N27" s="96"/>
      <c r="O27" s="96">
        <v>0</v>
      </c>
      <c r="P27" s="96">
        <f t="shared" si="9"/>
        <v>0</v>
      </c>
      <c r="Q27" s="96">
        <v>0</v>
      </c>
      <c r="R27" s="96">
        <v>0</v>
      </c>
      <c r="S27" s="96">
        <v>0</v>
      </c>
      <c r="T27" s="277"/>
      <c r="U27" s="96">
        <f t="shared" si="10"/>
        <v>583.20000000000005</v>
      </c>
      <c r="V27" s="88">
        <v>522</v>
      </c>
      <c r="W27" s="85">
        <v>52.2</v>
      </c>
      <c r="X27" s="86">
        <v>9</v>
      </c>
      <c r="Y27" s="96">
        <f t="shared" si="11"/>
        <v>574.20000000000005</v>
      </c>
      <c r="Z27" s="88">
        <v>522</v>
      </c>
      <c r="AA27" s="85">
        <v>52.2</v>
      </c>
      <c r="AB27" s="96">
        <v>0</v>
      </c>
      <c r="AC27" s="96">
        <f t="shared" si="12"/>
        <v>0</v>
      </c>
      <c r="AD27" s="96"/>
      <c r="AE27" s="96"/>
      <c r="AF27" s="96">
        <v>0</v>
      </c>
      <c r="AG27" s="96">
        <f t="shared" si="13"/>
        <v>0</v>
      </c>
      <c r="AH27" s="96">
        <v>0</v>
      </c>
      <c r="AI27" s="96">
        <v>0</v>
      </c>
      <c r="AJ27" s="96">
        <v>0</v>
      </c>
      <c r="AK27" s="22"/>
    </row>
    <row r="28" spans="1:37" ht="37.5" customHeight="1">
      <c r="A28" s="82">
        <v>14</v>
      </c>
      <c r="B28" s="18" t="s">
        <v>35</v>
      </c>
      <c r="C28" s="83" t="s">
        <v>161</v>
      </c>
      <c r="D28" s="96">
        <f t="shared" si="6"/>
        <v>777.6</v>
      </c>
      <c r="E28" s="88">
        <v>696</v>
      </c>
      <c r="F28" s="85">
        <v>69.599999999999994</v>
      </c>
      <c r="G28" s="86">
        <v>12</v>
      </c>
      <c r="H28" s="96">
        <f t="shared" si="7"/>
        <v>765.6</v>
      </c>
      <c r="I28" s="88">
        <v>696</v>
      </c>
      <c r="J28" s="85">
        <v>69.599999999999994</v>
      </c>
      <c r="K28" s="96">
        <v>0</v>
      </c>
      <c r="L28" s="96">
        <f t="shared" si="8"/>
        <v>0</v>
      </c>
      <c r="M28" s="96"/>
      <c r="N28" s="96"/>
      <c r="O28" s="96">
        <v>0</v>
      </c>
      <c r="P28" s="96">
        <f t="shared" si="9"/>
        <v>0</v>
      </c>
      <c r="Q28" s="96">
        <v>0</v>
      </c>
      <c r="R28" s="96">
        <v>0</v>
      </c>
      <c r="S28" s="96">
        <v>0</v>
      </c>
      <c r="T28" s="277"/>
      <c r="U28" s="96">
        <f t="shared" si="10"/>
        <v>777.6</v>
      </c>
      <c r="V28" s="88">
        <v>696</v>
      </c>
      <c r="W28" s="85">
        <v>69.599999999999994</v>
      </c>
      <c r="X28" s="86">
        <v>12</v>
      </c>
      <c r="Y28" s="96">
        <f t="shared" si="11"/>
        <v>765.6</v>
      </c>
      <c r="Z28" s="88">
        <v>696</v>
      </c>
      <c r="AA28" s="85">
        <v>69.599999999999994</v>
      </c>
      <c r="AB28" s="96">
        <v>0</v>
      </c>
      <c r="AC28" s="96">
        <f t="shared" si="12"/>
        <v>0</v>
      </c>
      <c r="AD28" s="96"/>
      <c r="AE28" s="96"/>
      <c r="AF28" s="96">
        <v>0</v>
      </c>
      <c r="AG28" s="96">
        <f t="shared" si="13"/>
        <v>0</v>
      </c>
      <c r="AH28" s="96">
        <v>0</v>
      </c>
      <c r="AI28" s="96">
        <v>0</v>
      </c>
      <c r="AJ28" s="96">
        <v>0</v>
      </c>
      <c r="AK28" s="22"/>
    </row>
    <row r="29" spans="1:37" ht="37.5" customHeight="1">
      <c r="A29" s="82">
        <v>15</v>
      </c>
      <c r="B29" s="18" t="s">
        <v>36</v>
      </c>
      <c r="C29" s="83" t="s">
        <v>161</v>
      </c>
      <c r="D29" s="96">
        <f t="shared" si="6"/>
        <v>1488.5</v>
      </c>
      <c r="E29" s="88">
        <v>1305</v>
      </c>
      <c r="F29" s="85">
        <v>130.5</v>
      </c>
      <c r="G29" s="86">
        <v>53</v>
      </c>
      <c r="H29" s="96">
        <f t="shared" si="7"/>
        <v>1435.5</v>
      </c>
      <c r="I29" s="88">
        <v>1305</v>
      </c>
      <c r="J29" s="85">
        <v>130.5</v>
      </c>
      <c r="K29" s="96">
        <v>0</v>
      </c>
      <c r="L29" s="96">
        <f t="shared" si="8"/>
        <v>0</v>
      </c>
      <c r="M29" s="96"/>
      <c r="N29" s="96"/>
      <c r="O29" s="96">
        <v>0</v>
      </c>
      <c r="P29" s="96">
        <f t="shared" si="9"/>
        <v>0</v>
      </c>
      <c r="Q29" s="96">
        <v>0</v>
      </c>
      <c r="R29" s="96">
        <v>0</v>
      </c>
      <c r="S29" s="96">
        <v>0</v>
      </c>
      <c r="T29" s="277"/>
      <c r="U29" s="96">
        <f t="shared" si="10"/>
        <v>1488.5</v>
      </c>
      <c r="V29" s="88">
        <v>1305</v>
      </c>
      <c r="W29" s="85">
        <v>130.5</v>
      </c>
      <c r="X29" s="86">
        <v>53</v>
      </c>
      <c r="Y29" s="96">
        <f t="shared" si="11"/>
        <v>1435.5</v>
      </c>
      <c r="Z29" s="88">
        <v>1305</v>
      </c>
      <c r="AA29" s="85">
        <v>130.5</v>
      </c>
      <c r="AB29" s="96">
        <v>0</v>
      </c>
      <c r="AC29" s="96">
        <f t="shared" si="12"/>
        <v>0</v>
      </c>
      <c r="AD29" s="96"/>
      <c r="AE29" s="96"/>
      <c r="AF29" s="96">
        <v>0</v>
      </c>
      <c r="AG29" s="96">
        <f t="shared" si="13"/>
        <v>0</v>
      </c>
      <c r="AH29" s="96">
        <v>0</v>
      </c>
      <c r="AI29" s="96">
        <v>0</v>
      </c>
      <c r="AJ29" s="96">
        <v>0</v>
      </c>
      <c r="AK29" s="22"/>
    </row>
    <row r="30" spans="1:37" ht="37.5" customHeight="1">
      <c r="A30" s="82">
        <v>16</v>
      </c>
      <c r="B30" s="18" t="s">
        <v>37</v>
      </c>
      <c r="C30" s="83" t="s">
        <v>162</v>
      </c>
      <c r="D30" s="96">
        <f t="shared" si="6"/>
        <v>486.5</v>
      </c>
      <c r="E30" s="88">
        <v>435</v>
      </c>
      <c r="F30" s="85">
        <v>43.5</v>
      </c>
      <c r="G30" s="86">
        <v>8</v>
      </c>
      <c r="H30" s="96">
        <f t="shared" si="7"/>
        <v>478.5</v>
      </c>
      <c r="I30" s="88">
        <v>435</v>
      </c>
      <c r="J30" s="85">
        <v>43.5</v>
      </c>
      <c r="K30" s="96">
        <v>0</v>
      </c>
      <c r="L30" s="96">
        <f t="shared" si="8"/>
        <v>0</v>
      </c>
      <c r="M30" s="96"/>
      <c r="N30" s="96"/>
      <c r="O30" s="96">
        <v>0</v>
      </c>
      <c r="P30" s="125">
        <f t="shared" si="9"/>
        <v>23.335000000000001</v>
      </c>
      <c r="Q30" s="125">
        <v>15.335000000000001</v>
      </c>
      <c r="R30" s="96">
        <v>0</v>
      </c>
      <c r="S30" s="96">
        <v>8</v>
      </c>
      <c r="T30" s="277"/>
      <c r="U30" s="96">
        <f t="shared" si="10"/>
        <v>486.5</v>
      </c>
      <c r="V30" s="88">
        <v>435</v>
      </c>
      <c r="W30" s="85">
        <v>43.5</v>
      </c>
      <c r="X30" s="86">
        <v>8</v>
      </c>
      <c r="Y30" s="96">
        <f t="shared" si="11"/>
        <v>478.5</v>
      </c>
      <c r="Z30" s="88">
        <v>435</v>
      </c>
      <c r="AA30" s="85">
        <v>43.5</v>
      </c>
      <c r="AB30" s="96">
        <v>0</v>
      </c>
      <c r="AC30" s="96">
        <f t="shared" si="12"/>
        <v>0</v>
      </c>
      <c r="AD30" s="96"/>
      <c r="AE30" s="96"/>
      <c r="AF30" s="96">
        <v>0</v>
      </c>
      <c r="AG30" s="125">
        <f t="shared" si="13"/>
        <v>23.335000000000001</v>
      </c>
      <c r="AH30" s="125">
        <v>15.335000000000001</v>
      </c>
      <c r="AI30" s="96">
        <v>0</v>
      </c>
      <c r="AJ30" s="96">
        <v>8</v>
      </c>
      <c r="AK30" s="22"/>
    </row>
    <row r="31" spans="1:37" ht="39.75" customHeight="1">
      <c r="A31" s="82">
        <v>17</v>
      </c>
      <c r="B31" s="18" t="s">
        <v>38</v>
      </c>
      <c r="C31" s="83" t="s">
        <v>162</v>
      </c>
      <c r="D31" s="96">
        <f t="shared" si="6"/>
        <v>964</v>
      </c>
      <c r="E31" s="88">
        <v>860</v>
      </c>
      <c r="F31" s="88">
        <v>86</v>
      </c>
      <c r="G31" s="86">
        <v>18</v>
      </c>
      <c r="H31" s="96">
        <f t="shared" si="7"/>
        <v>946</v>
      </c>
      <c r="I31" s="88">
        <v>860</v>
      </c>
      <c r="J31" s="88">
        <v>86</v>
      </c>
      <c r="K31" s="96">
        <v>0</v>
      </c>
      <c r="L31" s="96">
        <f t="shared" si="8"/>
        <v>0</v>
      </c>
      <c r="M31" s="96"/>
      <c r="N31" s="96"/>
      <c r="O31" s="96">
        <v>0</v>
      </c>
      <c r="P31" s="95">
        <f t="shared" si="9"/>
        <v>49.36</v>
      </c>
      <c r="Q31" s="95">
        <v>31.36</v>
      </c>
      <c r="R31" s="96">
        <v>0</v>
      </c>
      <c r="S31" s="96">
        <v>18</v>
      </c>
      <c r="T31" s="277"/>
      <c r="U31" s="96">
        <f t="shared" si="10"/>
        <v>964</v>
      </c>
      <c r="V31" s="88">
        <v>860</v>
      </c>
      <c r="W31" s="88">
        <v>86</v>
      </c>
      <c r="X31" s="86">
        <v>18</v>
      </c>
      <c r="Y31" s="96">
        <f t="shared" si="11"/>
        <v>946</v>
      </c>
      <c r="Z31" s="88">
        <v>860</v>
      </c>
      <c r="AA31" s="88">
        <v>86</v>
      </c>
      <c r="AB31" s="96">
        <v>0</v>
      </c>
      <c r="AC31" s="96">
        <f t="shared" si="12"/>
        <v>0</v>
      </c>
      <c r="AD31" s="96"/>
      <c r="AE31" s="96"/>
      <c r="AF31" s="96">
        <v>0</v>
      </c>
      <c r="AG31" s="95">
        <f t="shared" si="13"/>
        <v>49.36</v>
      </c>
      <c r="AH31" s="95">
        <v>31.36</v>
      </c>
      <c r="AI31" s="96">
        <v>0</v>
      </c>
      <c r="AJ31" s="96">
        <v>18</v>
      </c>
      <c r="AK31" s="22"/>
    </row>
    <row r="32" spans="1:37" ht="42.75" customHeight="1">
      <c r="A32" s="82">
        <v>18</v>
      </c>
      <c r="B32" s="18" t="s">
        <v>39</v>
      </c>
      <c r="C32" s="83" t="s">
        <v>162</v>
      </c>
      <c r="D32" s="96">
        <f t="shared" si="6"/>
        <v>990</v>
      </c>
      <c r="E32" s="88">
        <v>870</v>
      </c>
      <c r="F32" s="88">
        <v>87</v>
      </c>
      <c r="G32" s="86">
        <v>33</v>
      </c>
      <c r="H32" s="96">
        <f t="shared" si="7"/>
        <v>957</v>
      </c>
      <c r="I32" s="88">
        <v>870</v>
      </c>
      <c r="J32" s="88">
        <v>87</v>
      </c>
      <c r="K32" s="96">
        <v>0</v>
      </c>
      <c r="L32" s="96">
        <f t="shared" si="8"/>
        <v>0</v>
      </c>
      <c r="M32" s="124"/>
      <c r="N32" s="124"/>
      <c r="O32" s="96">
        <v>0</v>
      </c>
      <c r="P32" s="96">
        <f t="shared" si="9"/>
        <v>33</v>
      </c>
      <c r="Q32" s="96">
        <v>0</v>
      </c>
      <c r="R32" s="96">
        <v>0</v>
      </c>
      <c r="S32" s="96">
        <v>33</v>
      </c>
      <c r="T32" s="277"/>
      <c r="U32" s="96">
        <f t="shared" si="10"/>
        <v>990</v>
      </c>
      <c r="V32" s="88">
        <v>870</v>
      </c>
      <c r="W32" s="88">
        <v>87</v>
      </c>
      <c r="X32" s="86">
        <v>33</v>
      </c>
      <c r="Y32" s="96">
        <f t="shared" si="11"/>
        <v>957</v>
      </c>
      <c r="Z32" s="88">
        <v>870</v>
      </c>
      <c r="AA32" s="88">
        <v>87</v>
      </c>
      <c r="AB32" s="96">
        <v>0</v>
      </c>
      <c r="AC32" s="96">
        <f t="shared" si="12"/>
        <v>0</v>
      </c>
      <c r="AD32" s="124"/>
      <c r="AE32" s="124"/>
      <c r="AF32" s="96">
        <v>0</v>
      </c>
      <c r="AG32" s="96">
        <f t="shared" si="13"/>
        <v>33</v>
      </c>
      <c r="AH32" s="96">
        <v>0</v>
      </c>
      <c r="AI32" s="96">
        <v>0</v>
      </c>
      <c r="AJ32" s="96">
        <v>33</v>
      </c>
      <c r="AK32" s="22"/>
    </row>
    <row r="33" spans="1:37" ht="39" customHeight="1">
      <c r="A33" s="82">
        <v>19</v>
      </c>
      <c r="B33" s="18" t="s">
        <v>40</v>
      </c>
      <c r="C33" s="83" t="s">
        <v>162</v>
      </c>
      <c r="D33" s="96">
        <f t="shared" si="6"/>
        <v>947.6</v>
      </c>
      <c r="E33" s="88">
        <v>826</v>
      </c>
      <c r="F33" s="85">
        <v>82.6</v>
      </c>
      <c r="G33" s="86">
        <v>39</v>
      </c>
      <c r="H33" s="96">
        <f t="shared" si="7"/>
        <v>908.6</v>
      </c>
      <c r="I33" s="88">
        <v>826</v>
      </c>
      <c r="J33" s="85">
        <v>82.6</v>
      </c>
      <c r="K33" s="96">
        <v>0</v>
      </c>
      <c r="L33" s="96">
        <f t="shared" si="8"/>
        <v>0</v>
      </c>
      <c r="M33" s="124"/>
      <c r="N33" s="124"/>
      <c r="O33" s="96">
        <v>0</v>
      </c>
      <c r="P33" s="96">
        <f t="shared" si="9"/>
        <v>39</v>
      </c>
      <c r="Q33" s="96">
        <v>0</v>
      </c>
      <c r="R33" s="96">
        <v>0</v>
      </c>
      <c r="S33" s="96">
        <v>39</v>
      </c>
      <c r="T33" s="277"/>
      <c r="U33" s="96">
        <f t="shared" si="10"/>
        <v>947.6</v>
      </c>
      <c r="V33" s="88">
        <v>826</v>
      </c>
      <c r="W33" s="85">
        <v>82.6</v>
      </c>
      <c r="X33" s="86">
        <v>39</v>
      </c>
      <c r="Y33" s="96">
        <f t="shared" si="11"/>
        <v>908.6</v>
      </c>
      <c r="Z33" s="88">
        <v>826</v>
      </c>
      <c r="AA33" s="85">
        <v>82.6</v>
      </c>
      <c r="AB33" s="96">
        <v>0</v>
      </c>
      <c r="AC33" s="96">
        <f t="shared" si="12"/>
        <v>0</v>
      </c>
      <c r="AD33" s="124"/>
      <c r="AE33" s="124"/>
      <c r="AF33" s="96">
        <v>0</v>
      </c>
      <c r="AG33" s="96">
        <f t="shared" si="13"/>
        <v>39</v>
      </c>
      <c r="AH33" s="96">
        <v>0</v>
      </c>
      <c r="AI33" s="96">
        <v>0</v>
      </c>
      <c r="AJ33" s="96">
        <v>39</v>
      </c>
      <c r="AK33" s="22"/>
    </row>
    <row r="34" spans="1:37" ht="36" customHeight="1">
      <c r="A34" s="82">
        <v>20</v>
      </c>
      <c r="B34" s="18" t="s">
        <v>41</v>
      </c>
      <c r="C34" s="83" t="s">
        <v>163</v>
      </c>
      <c r="D34" s="96">
        <f t="shared" si="6"/>
        <v>960.91</v>
      </c>
      <c r="E34" s="87">
        <v>856.91</v>
      </c>
      <c r="F34" s="88">
        <v>87</v>
      </c>
      <c r="G34" s="86">
        <v>17</v>
      </c>
      <c r="H34" s="96">
        <f t="shared" si="7"/>
        <v>943.91</v>
      </c>
      <c r="I34" s="87">
        <v>856.91</v>
      </c>
      <c r="J34" s="88">
        <v>87</v>
      </c>
      <c r="K34" s="96">
        <v>0</v>
      </c>
      <c r="L34" s="96">
        <f t="shared" si="8"/>
        <v>0</v>
      </c>
      <c r="M34" s="124"/>
      <c r="N34" s="124"/>
      <c r="O34" s="96">
        <v>0</v>
      </c>
      <c r="P34" s="96">
        <f t="shared" si="9"/>
        <v>17</v>
      </c>
      <c r="Q34" s="96">
        <v>0</v>
      </c>
      <c r="R34" s="96">
        <v>0</v>
      </c>
      <c r="S34" s="96">
        <v>17</v>
      </c>
      <c r="T34" s="277"/>
      <c r="U34" s="96">
        <f t="shared" si="10"/>
        <v>960.91</v>
      </c>
      <c r="V34" s="87">
        <v>856.91</v>
      </c>
      <c r="W34" s="88">
        <v>87</v>
      </c>
      <c r="X34" s="86">
        <v>17</v>
      </c>
      <c r="Y34" s="96">
        <f t="shared" si="11"/>
        <v>943.91</v>
      </c>
      <c r="Z34" s="87">
        <v>856.91</v>
      </c>
      <c r="AA34" s="88">
        <v>87</v>
      </c>
      <c r="AB34" s="96">
        <v>0</v>
      </c>
      <c r="AC34" s="96">
        <f t="shared" si="12"/>
        <v>0</v>
      </c>
      <c r="AD34" s="124"/>
      <c r="AE34" s="124"/>
      <c r="AF34" s="96">
        <v>0</v>
      </c>
      <c r="AG34" s="96">
        <f t="shared" si="13"/>
        <v>17</v>
      </c>
      <c r="AH34" s="96">
        <v>0</v>
      </c>
      <c r="AI34" s="96">
        <v>0</v>
      </c>
      <c r="AJ34" s="96">
        <v>17</v>
      </c>
      <c r="AK34" s="22"/>
    </row>
    <row r="35" spans="1:37" ht="52.5" customHeight="1">
      <c r="A35" s="82">
        <v>21</v>
      </c>
      <c r="B35" s="18" t="s">
        <v>42</v>
      </c>
      <c r="C35" s="83" t="s">
        <v>163</v>
      </c>
      <c r="D35" s="96">
        <f t="shared" si="6"/>
        <v>1085.038</v>
      </c>
      <c r="E35" s="87">
        <v>949.53800000000001</v>
      </c>
      <c r="F35" s="85">
        <v>95.5</v>
      </c>
      <c r="G35" s="86">
        <v>40</v>
      </c>
      <c r="H35" s="96">
        <f t="shared" si="7"/>
        <v>1045.038</v>
      </c>
      <c r="I35" s="87">
        <v>949.53800000000001</v>
      </c>
      <c r="J35" s="85">
        <v>95.5</v>
      </c>
      <c r="K35" s="96">
        <v>0</v>
      </c>
      <c r="L35" s="96">
        <f t="shared" si="8"/>
        <v>0</v>
      </c>
      <c r="M35" s="124"/>
      <c r="N35" s="124"/>
      <c r="O35" s="96">
        <v>0</v>
      </c>
      <c r="P35" s="96">
        <f t="shared" si="9"/>
        <v>40</v>
      </c>
      <c r="Q35" s="96">
        <v>0</v>
      </c>
      <c r="R35" s="96">
        <v>0</v>
      </c>
      <c r="S35" s="96">
        <v>40</v>
      </c>
      <c r="T35" s="277"/>
      <c r="U35" s="96">
        <f t="shared" si="10"/>
        <v>1085.038</v>
      </c>
      <c r="V35" s="87">
        <v>949.53800000000001</v>
      </c>
      <c r="W35" s="85">
        <v>95.5</v>
      </c>
      <c r="X35" s="86">
        <v>40</v>
      </c>
      <c r="Y35" s="96">
        <f t="shared" si="11"/>
        <v>1045.038</v>
      </c>
      <c r="Z35" s="87">
        <v>949.53800000000001</v>
      </c>
      <c r="AA35" s="85">
        <v>95.5</v>
      </c>
      <c r="AB35" s="96">
        <v>0</v>
      </c>
      <c r="AC35" s="96">
        <f t="shared" si="12"/>
        <v>0</v>
      </c>
      <c r="AD35" s="124"/>
      <c r="AE35" s="124"/>
      <c r="AF35" s="96">
        <v>0</v>
      </c>
      <c r="AG35" s="96">
        <f t="shared" si="13"/>
        <v>40</v>
      </c>
      <c r="AH35" s="96">
        <v>0</v>
      </c>
      <c r="AI35" s="96">
        <v>0</v>
      </c>
      <c r="AJ35" s="96">
        <v>40</v>
      </c>
      <c r="AK35" s="22"/>
    </row>
    <row r="36" spans="1:37" ht="51" customHeight="1">
      <c r="A36" s="82">
        <v>22</v>
      </c>
      <c r="B36" s="18" t="s">
        <v>43</v>
      </c>
      <c r="C36" s="83" t="s">
        <v>163</v>
      </c>
      <c r="D36" s="96">
        <f t="shared" si="6"/>
        <v>957.88800000000003</v>
      </c>
      <c r="E36" s="87">
        <v>848.88800000000003</v>
      </c>
      <c r="F36" s="88">
        <v>87</v>
      </c>
      <c r="G36" s="86">
        <v>22</v>
      </c>
      <c r="H36" s="96">
        <f t="shared" si="7"/>
        <v>935.88800000000003</v>
      </c>
      <c r="I36" s="87">
        <v>848.88800000000003</v>
      </c>
      <c r="J36" s="88">
        <v>87</v>
      </c>
      <c r="K36" s="96">
        <v>0</v>
      </c>
      <c r="L36" s="96">
        <f t="shared" si="8"/>
        <v>0</v>
      </c>
      <c r="M36" s="124"/>
      <c r="N36" s="124"/>
      <c r="O36" s="96">
        <v>0</v>
      </c>
      <c r="P36" s="96">
        <f t="shared" si="9"/>
        <v>22</v>
      </c>
      <c r="Q36" s="96">
        <v>0</v>
      </c>
      <c r="R36" s="96">
        <v>0</v>
      </c>
      <c r="S36" s="96">
        <v>22</v>
      </c>
      <c r="T36" s="278"/>
      <c r="U36" s="96">
        <f t="shared" si="10"/>
        <v>957.88800000000003</v>
      </c>
      <c r="V36" s="87">
        <v>848.88800000000003</v>
      </c>
      <c r="W36" s="88">
        <v>87</v>
      </c>
      <c r="X36" s="86">
        <v>22</v>
      </c>
      <c r="Y36" s="96">
        <f t="shared" si="11"/>
        <v>935.88800000000003</v>
      </c>
      <c r="Z36" s="87">
        <v>848.88800000000003</v>
      </c>
      <c r="AA36" s="88">
        <v>87</v>
      </c>
      <c r="AB36" s="96">
        <v>0</v>
      </c>
      <c r="AC36" s="96">
        <f t="shared" si="12"/>
        <v>0</v>
      </c>
      <c r="AD36" s="124"/>
      <c r="AE36" s="124"/>
      <c r="AF36" s="96">
        <v>0</v>
      </c>
      <c r="AG36" s="96">
        <f t="shared" si="13"/>
        <v>22</v>
      </c>
      <c r="AH36" s="96">
        <v>0</v>
      </c>
      <c r="AI36" s="96">
        <v>0</v>
      </c>
      <c r="AJ36" s="96">
        <v>22</v>
      </c>
      <c r="AK36" s="22"/>
    </row>
    <row r="37" spans="1:37" ht="36" customHeight="1">
      <c r="A37" s="82">
        <v>23</v>
      </c>
      <c r="B37" s="18" t="s">
        <v>54</v>
      </c>
      <c r="C37" s="83" t="s">
        <v>167</v>
      </c>
      <c r="D37" s="96">
        <f t="shared" si="6"/>
        <v>2199.3140000000003</v>
      </c>
      <c r="E37" s="87">
        <v>1963.3140000000001</v>
      </c>
      <c r="F37" s="88">
        <v>200</v>
      </c>
      <c r="G37" s="86">
        <v>36</v>
      </c>
      <c r="H37" s="96">
        <f t="shared" si="7"/>
        <v>2163.3140000000003</v>
      </c>
      <c r="I37" s="85">
        <v>1963.3140000000001</v>
      </c>
      <c r="J37" s="88">
        <v>200</v>
      </c>
      <c r="K37" s="96">
        <v>0</v>
      </c>
      <c r="L37" s="96">
        <f t="shared" si="8"/>
        <v>0</v>
      </c>
      <c r="M37" s="124"/>
      <c r="N37" s="124"/>
      <c r="O37" s="96">
        <v>0</v>
      </c>
      <c r="P37" s="96">
        <f t="shared" si="9"/>
        <v>0</v>
      </c>
      <c r="Q37" s="96">
        <v>0</v>
      </c>
      <c r="R37" s="96">
        <v>0</v>
      </c>
      <c r="S37" s="96">
        <v>0</v>
      </c>
      <c r="T37" s="276" t="s">
        <v>188</v>
      </c>
      <c r="U37" s="96">
        <f t="shared" si="10"/>
        <v>2199.3140000000003</v>
      </c>
      <c r="V37" s="87">
        <v>1963.3140000000001</v>
      </c>
      <c r="W37" s="88">
        <v>200</v>
      </c>
      <c r="X37" s="86">
        <v>36</v>
      </c>
      <c r="Y37" s="96">
        <f t="shared" si="11"/>
        <v>2163.3140000000003</v>
      </c>
      <c r="Z37" s="85">
        <v>1963.3140000000001</v>
      </c>
      <c r="AA37" s="88">
        <v>200</v>
      </c>
      <c r="AB37" s="96">
        <v>0</v>
      </c>
      <c r="AC37" s="96">
        <f t="shared" si="12"/>
        <v>0</v>
      </c>
      <c r="AD37" s="124"/>
      <c r="AE37" s="124"/>
      <c r="AF37" s="96">
        <v>0</v>
      </c>
      <c r="AG37" s="96">
        <f t="shared" si="13"/>
        <v>0</v>
      </c>
      <c r="AH37" s="96">
        <v>0</v>
      </c>
      <c r="AI37" s="96">
        <v>0</v>
      </c>
      <c r="AJ37" s="96">
        <v>0</v>
      </c>
      <c r="AK37" s="22"/>
    </row>
    <row r="38" spans="1:37" ht="49.5" customHeight="1">
      <c r="A38" s="82">
        <v>24</v>
      </c>
      <c r="B38" s="18" t="s">
        <v>55</v>
      </c>
      <c r="C38" s="83" t="s">
        <v>167</v>
      </c>
      <c r="D38" s="96">
        <f t="shared" si="6"/>
        <v>715</v>
      </c>
      <c r="E38" s="88">
        <v>650</v>
      </c>
      <c r="F38" s="88">
        <v>65</v>
      </c>
      <c r="G38" s="86">
        <v>0</v>
      </c>
      <c r="H38" s="96">
        <f t="shared" si="7"/>
        <v>0</v>
      </c>
      <c r="I38" s="96">
        <v>0</v>
      </c>
      <c r="J38" s="96">
        <v>0</v>
      </c>
      <c r="K38" s="96">
        <v>0</v>
      </c>
      <c r="L38" s="96">
        <f t="shared" si="8"/>
        <v>715</v>
      </c>
      <c r="M38" s="88">
        <v>650</v>
      </c>
      <c r="N38" s="88">
        <v>65</v>
      </c>
      <c r="O38" s="96">
        <v>0</v>
      </c>
      <c r="P38" s="96">
        <f t="shared" si="9"/>
        <v>0</v>
      </c>
      <c r="Q38" s="96">
        <v>0</v>
      </c>
      <c r="R38" s="96">
        <v>0</v>
      </c>
      <c r="S38" s="96">
        <v>0</v>
      </c>
      <c r="T38" s="277"/>
      <c r="U38" s="96">
        <f t="shared" si="10"/>
        <v>715</v>
      </c>
      <c r="V38" s="88">
        <v>650</v>
      </c>
      <c r="W38" s="88">
        <v>65</v>
      </c>
      <c r="X38" s="86">
        <v>0</v>
      </c>
      <c r="Y38" s="96">
        <f t="shared" si="11"/>
        <v>0</v>
      </c>
      <c r="Z38" s="96">
        <v>0</v>
      </c>
      <c r="AA38" s="96">
        <v>0</v>
      </c>
      <c r="AB38" s="96">
        <v>0</v>
      </c>
      <c r="AC38" s="96">
        <f t="shared" si="12"/>
        <v>715</v>
      </c>
      <c r="AD38" s="88">
        <v>650</v>
      </c>
      <c r="AE38" s="88">
        <v>65</v>
      </c>
      <c r="AF38" s="96">
        <v>0</v>
      </c>
      <c r="AG38" s="96">
        <f t="shared" si="13"/>
        <v>0</v>
      </c>
      <c r="AH38" s="96">
        <v>0</v>
      </c>
      <c r="AI38" s="96">
        <v>0</v>
      </c>
      <c r="AJ38" s="96">
        <v>0</v>
      </c>
      <c r="AK38" s="22"/>
    </row>
    <row r="39" spans="1:37" ht="63.75" customHeight="1">
      <c r="A39" s="82">
        <v>25</v>
      </c>
      <c r="B39" s="18" t="s">
        <v>56</v>
      </c>
      <c r="C39" s="83" t="s">
        <v>167</v>
      </c>
      <c r="D39" s="96">
        <f t="shared" si="6"/>
        <v>418</v>
      </c>
      <c r="E39" s="88">
        <v>380</v>
      </c>
      <c r="F39" s="88">
        <v>38</v>
      </c>
      <c r="G39" s="86">
        <v>0</v>
      </c>
      <c r="H39" s="96">
        <f t="shared" si="7"/>
        <v>0</v>
      </c>
      <c r="I39" s="96">
        <v>0</v>
      </c>
      <c r="J39" s="96">
        <v>0</v>
      </c>
      <c r="K39" s="96">
        <v>0</v>
      </c>
      <c r="L39" s="96">
        <f t="shared" si="8"/>
        <v>418</v>
      </c>
      <c r="M39" s="88">
        <v>380</v>
      </c>
      <c r="N39" s="88">
        <v>38</v>
      </c>
      <c r="O39" s="96">
        <v>0</v>
      </c>
      <c r="P39" s="96">
        <f t="shared" si="9"/>
        <v>0</v>
      </c>
      <c r="Q39" s="96">
        <v>0</v>
      </c>
      <c r="R39" s="96">
        <v>0</v>
      </c>
      <c r="S39" s="96">
        <v>0</v>
      </c>
      <c r="T39" s="277"/>
      <c r="U39" s="96">
        <f t="shared" si="10"/>
        <v>418</v>
      </c>
      <c r="V39" s="88">
        <v>380</v>
      </c>
      <c r="W39" s="88">
        <v>38</v>
      </c>
      <c r="X39" s="86">
        <v>0</v>
      </c>
      <c r="Y39" s="96">
        <f t="shared" si="11"/>
        <v>0</v>
      </c>
      <c r="Z39" s="96">
        <v>0</v>
      </c>
      <c r="AA39" s="96">
        <v>0</v>
      </c>
      <c r="AB39" s="96">
        <v>0</v>
      </c>
      <c r="AC39" s="96">
        <f t="shared" si="12"/>
        <v>418</v>
      </c>
      <c r="AD39" s="88">
        <v>380</v>
      </c>
      <c r="AE39" s="88">
        <v>38</v>
      </c>
      <c r="AF39" s="96">
        <v>0</v>
      </c>
      <c r="AG39" s="96">
        <f t="shared" si="13"/>
        <v>0</v>
      </c>
      <c r="AH39" s="96">
        <v>0</v>
      </c>
      <c r="AI39" s="96">
        <v>0</v>
      </c>
      <c r="AJ39" s="96">
        <v>0</v>
      </c>
      <c r="AK39" s="22"/>
    </row>
    <row r="40" spans="1:37" ht="39" customHeight="1">
      <c r="A40" s="82">
        <v>26</v>
      </c>
      <c r="B40" s="18" t="s">
        <v>57</v>
      </c>
      <c r="C40" s="83" t="s">
        <v>168</v>
      </c>
      <c r="D40" s="96">
        <f t="shared" si="6"/>
        <v>997</v>
      </c>
      <c r="E40" s="88">
        <v>870</v>
      </c>
      <c r="F40" s="88">
        <v>87</v>
      </c>
      <c r="G40" s="86">
        <v>40</v>
      </c>
      <c r="H40" s="96">
        <f t="shared" si="7"/>
        <v>957</v>
      </c>
      <c r="I40" s="88">
        <v>870</v>
      </c>
      <c r="J40" s="88">
        <v>87</v>
      </c>
      <c r="K40" s="96">
        <v>0</v>
      </c>
      <c r="L40" s="96">
        <f t="shared" si="8"/>
        <v>0</v>
      </c>
      <c r="M40" s="82"/>
      <c r="N40" s="82"/>
      <c r="O40" s="96">
        <v>0</v>
      </c>
      <c r="P40" s="145">
        <f>Q40+R40+S40</f>
        <v>1.036</v>
      </c>
      <c r="Q40" s="144">
        <v>0</v>
      </c>
      <c r="R40" s="144">
        <v>0</v>
      </c>
      <c r="S40" s="145">
        <v>1.036</v>
      </c>
      <c r="T40" s="277"/>
      <c r="U40" s="96">
        <f t="shared" si="10"/>
        <v>997</v>
      </c>
      <c r="V40" s="88">
        <v>870</v>
      </c>
      <c r="W40" s="88">
        <v>87</v>
      </c>
      <c r="X40" s="86">
        <v>40</v>
      </c>
      <c r="Y40" s="96">
        <f t="shared" si="11"/>
        <v>957</v>
      </c>
      <c r="Z40" s="88">
        <v>870</v>
      </c>
      <c r="AA40" s="88">
        <v>87</v>
      </c>
      <c r="AB40" s="96">
        <v>0</v>
      </c>
      <c r="AC40" s="96">
        <f t="shared" si="12"/>
        <v>0</v>
      </c>
      <c r="AD40" s="82"/>
      <c r="AE40" s="82"/>
      <c r="AF40" s="96">
        <v>0</v>
      </c>
      <c r="AG40" s="145">
        <f>AH40+AI40+AJ40</f>
        <v>1.036</v>
      </c>
      <c r="AH40" s="144">
        <v>0</v>
      </c>
      <c r="AI40" s="144">
        <v>0</v>
      </c>
      <c r="AJ40" s="145">
        <v>1.036</v>
      </c>
      <c r="AK40" s="22"/>
    </row>
    <row r="41" spans="1:37" ht="38.25" customHeight="1">
      <c r="A41" s="82">
        <v>27</v>
      </c>
      <c r="B41" s="18" t="s">
        <v>58</v>
      </c>
      <c r="C41" s="83" t="s">
        <v>168</v>
      </c>
      <c r="D41" s="96">
        <f t="shared" si="6"/>
        <v>997</v>
      </c>
      <c r="E41" s="88">
        <v>870</v>
      </c>
      <c r="F41" s="88">
        <v>87</v>
      </c>
      <c r="G41" s="86">
        <v>40</v>
      </c>
      <c r="H41" s="96">
        <f t="shared" si="7"/>
        <v>957</v>
      </c>
      <c r="I41" s="88">
        <v>870</v>
      </c>
      <c r="J41" s="88">
        <v>87</v>
      </c>
      <c r="K41" s="96">
        <v>0</v>
      </c>
      <c r="L41" s="96">
        <f t="shared" si="8"/>
        <v>0</v>
      </c>
      <c r="M41" s="82"/>
      <c r="N41" s="82"/>
      <c r="O41" s="96">
        <v>0</v>
      </c>
      <c r="P41" s="145">
        <f t="shared" si="9"/>
        <v>0.96</v>
      </c>
      <c r="Q41" s="144">
        <v>0</v>
      </c>
      <c r="R41" s="144">
        <v>0</v>
      </c>
      <c r="S41" s="145">
        <v>0.96</v>
      </c>
      <c r="T41" s="277"/>
      <c r="U41" s="96">
        <f t="shared" si="10"/>
        <v>997</v>
      </c>
      <c r="V41" s="88">
        <v>870</v>
      </c>
      <c r="W41" s="88">
        <v>87</v>
      </c>
      <c r="X41" s="86">
        <v>40</v>
      </c>
      <c r="Y41" s="96">
        <f t="shared" si="11"/>
        <v>957</v>
      </c>
      <c r="Z41" s="88">
        <v>870</v>
      </c>
      <c r="AA41" s="88">
        <v>87</v>
      </c>
      <c r="AB41" s="96">
        <v>0</v>
      </c>
      <c r="AC41" s="96">
        <f t="shared" si="12"/>
        <v>0</v>
      </c>
      <c r="AD41" s="82"/>
      <c r="AE41" s="82"/>
      <c r="AF41" s="96">
        <v>0</v>
      </c>
      <c r="AG41" s="145">
        <f t="shared" ref="AG41:AG42" si="14">AH41+AI41+AJ41</f>
        <v>0.96</v>
      </c>
      <c r="AH41" s="144">
        <v>0</v>
      </c>
      <c r="AI41" s="144">
        <v>0</v>
      </c>
      <c r="AJ41" s="145">
        <v>0.96</v>
      </c>
      <c r="AK41" s="22"/>
    </row>
    <row r="42" spans="1:37" ht="36" customHeight="1">
      <c r="A42" s="82">
        <v>28</v>
      </c>
      <c r="B42" s="19" t="s">
        <v>59</v>
      </c>
      <c r="C42" s="82" t="s">
        <v>169</v>
      </c>
      <c r="D42" s="96">
        <f t="shared" si="6"/>
        <v>1461.5</v>
      </c>
      <c r="E42" s="88">
        <v>1305</v>
      </c>
      <c r="F42" s="85">
        <v>130.5</v>
      </c>
      <c r="G42" s="86">
        <v>26</v>
      </c>
      <c r="H42" s="96">
        <f t="shared" si="7"/>
        <v>1435.5</v>
      </c>
      <c r="I42" s="88">
        <v>1305</v>
      </c>
      <c r="J42" s="85">
        <v>130.5</v>
      </c>
      <c r="K42" s="96">
        <v>0</v>
      </c>
      <c r="L42" s="96">
        <f>M42+N42+O42</f>
        <v>0</v>
      </c>
      <c r="M42" s="124"/>
      <c r="N42" s="124"/>
      <c r="O42" s="96">
        <v>0</v>
      </c>
      <c r="P42" s="144">
        <f t="shared" si="9"/>
        <v>0</v>
      </c>
      <c r="Q42" s="144">
        <v>0</v>
      </c>
      <c r="R42" s="144">
        <v>0</v>
      </c>
      <c r="S42" s="144">
        <v>0</v>
      </c>
      <c r="T42" s="278"/>
      <c r="U42" s="96">
        <f t="shared" si="10"/>
        <v>1461.5</v>
      </c>
      <c r="V42" s="88">
        <v>1305</v>
      </c>
      <c r="W42" s="85">
        <v>130.5</v>
      </c>
      <c r="X42" s="86">
        <v>26</v>
      </c>
      <c r="Y42" s="96">
        <f t="shared" si="11"/>
        <v>1435.5</v>
      </c>
      <c r="Z42" s="88">
        <v>1305</v>
      </c>
      <c r="AA42" s="85">
        <v>130.5</v>
      </c>
      <c r="AB42" s="96">
        <v>0</v>
      </c>
      <c r="AC42" s="96">
        <f>AD42+AE42+AF42</f>
        <v>0</v>
      </c>
      <c r="AD42" s="124"/>
      <c r="AE42" s="124"/>
      <c r="AF42" s="96">
        <v>0</v>
      </c>
      <c r="AG42" s="144">
        <f t="shared" si="14"/>
        <v>0</v>
      </c>
      <c r="AH42" s="144">
        <v>0</v>
      </c>
      <c r="AI42" s="144">
        <v>0</v>
      </c>
      <c r="AJ42" s="144">
        <v>0</v>
      </c>
      <c r="AK42" s="22"/>
    </row>
    <row r="43" spans="1:37" s="131" customFormat="1" ht="62.25" customHeight="1">
      <c r="A43" s="20" t="s">
        <v>30</v>
      </c>
      <c r="B43" s="109" t="s">
        <v>170</v>
      </c>
      <c r="C43" s="109"/>
      <c r="D43" s="140">
        <f>SUM(D44:D64)</f>
        <v>165636.28699999998</v>
      </c>
      <c r="E43" s="140">
        <f t="shared" ref="E43:S43" si="15">SUM(E44:E64)</f>
        <v>149576.16600000003</v>
      </c>
      <c r="F43" s="140">
        <f t="shared" si="15"/>
        <v>14819.270999999999</v>
      </c>
      <c r="G43" s="140">
        <f t="shared" si="15"/>
        <v>1240.8499999999999</v>
      </c>
      <c r="H43" s="140">
        <f t="shared" si="15"/>
        <v>140435.72699999998</v>
      </c>
      <c r="I43" s="140">
        <f t="shared" si="15"/>
        <v>127677.82700000003</v>
      </c>
      <c r="J43" s="140">
        <f t="shared" si="15"/>
        <v>12757.9</v>
      </c>
      <c r="K43" s="140">
        <f t="shared" si="15"/>
        <v>0</v>
      </c>
      <c r="L43" s="140">
        <f t="shared" si="15"/>
        <v>23959.710000000003</v>
      </c>
      <c r="M43" s="140">
        <f t="shared" si="15"/>
        <v>21898.338999999996</v>
      </c>
      <c r="N43" s="140">
        <f t="shared" si="15"/>
        <v>2061.3710000000001</v>
      </c>
      <c r="O43" s="140">
        <f t="shared" si="15"/>
        <v>0</v>
      </c>
      <c r="P43" s="140">
        <f t="shared" si="15"/>
        <v>45456.070000000007</v>
      </c>
      <c r="Q43" s="140">
        <f t="shared" si="15"/>
        <v>41776.327000000005</v>
      </c>
      <c r="R43" s="140">
        <f t="shared" si="15"/>
        <v>3257.9430000000002</v>
      </c>
      <c r="S43" s="140">
        <f t="shared" si="15"/>
        <v>421.8</v>
      </c>
      <c r="T43" s="21"/>
      <c r="U43" s="140">
        <f>SUM(U44:U64)</f>
        <v>165636.28699999998</v>
      </c>
      <c r="V43" s="140">
        <f t="shared" ref="V43:AJ43" si="16">SUM(V44:V64)</f>
        <v>149576.16600000003</v>
      </c>
      <c r="W43" s="140">
        <f t="shared" si="16"/>
        <v>14819.270999999999</v>
      </c>
      <c r="X43" s="140">
        <f t="shared" si="16"/>
        <v>1240.8499999999999</v>
      </c>
      <c r="Y43" s="140">
        <f t="shared" si="16"/>
        <v>140435.72699999998</v>
      </c>
      <c r="Z43" s="140">
        <f t="shared" si="16"/>
        <v>127677.82700000003</v>
      </c>
      <c r="AA43" s="140">
        <f t="shared" si="16"/>
        <v>12757.9</v>
      </c>
      <c r="AB43" s="140">
        <f t="shared" si="16"/>
        <v>0</v>
      </c>
      <c r="AC43" s="140">
        <f t="shared" si="16"/>
        <v>23959.710000000003</v>
      </c>
      <c r="AD43" s="140">
        <f t="shared" si="16"/>
        <v>21898.338999999996</v>
      </c>
      <c r="AE43" s="140">
        <f t="shared" si="16"/>
        <v>2061.3710000000001</v>
      </c>
      <c r="AF43" s="140">
        <f t="shared" si="16"/>
        <v>0</v>
      </c>
      <c r="AG43" s="140">
        <f t="shared" si="16"/>
        <v>45456.070000000007</v>
      </c>
      <c r="AH43" s="140">
        <f t="shared" si="16"/>
        <v>41776.327000000005</v>
      </c>
      <c r="AI43" s="140">
        <f t="shared" si="16"/>
        <v>3257.9430000000002</v>
      </c>
      <c r="AJ43" s="140">
        <f t="shared" si="16"/>
        <v>421.8</v>
      </c>
      <c r="AK43" s="132"/>
    </row>
    <row r="44" spans="1:37" ht="55.5" customHeight="1">
      <c r="A44" s="73">
        <v>1</v>
      </c>
      <c r="B44" s="18" t="s">
        <v>79</v>
      </c>
      <c r="C44" s="83" t="s">
        <v>171</v>
      </c>
      <c r="D44" s="96">
        <f>E44+F44+G44</f>
        <v>2608.8160000000003</v>
      </c>
      <c r="E44" s="87">
        <v>2336.5740000000001</v>
      </c>
      <c r="F44" s="87">
        <v>272.24200000000002</v>
      </c>
      <c r="G44" s="86">
        <v>0</v>
      </c>
      <c r="H44" s="94">
        <f>I44+J44+K44</f>
        <v>2608.8160000000003</v>
      </c>
      <c r="I44" s="87">
        <v>2336.5740000000001</v>
      </c>
      <c r="J44" s="87">
        <v>272.24200000000002</v>
      </c>
      <c r="K44" s="96">
        <v>0</v>
      </c>
      <c r="L44" s="96">
        <f>M44+N44+O44</f>
        <v>0</v>
      </c>
      <c r="M44" s="82"/>
      <c r="N44" s="82"/>
      <c r="O44" s="96">
        <v>0</v>
      </c>
      <c r="P44" s="96">
        <f>Q44+R44+S44</f>
        <v>0</v>
      </c>
      <c r="Q44" s="96"/>
      <c r="R44" s="96"/>
      <c r="S44" s="96"/>
      <c r="T44" s="276" t="s">
        <v>187</v>
      </c>
      <c r="U44" s="96">
        <f>V44+W44+X44</f>
        <v>2608.8160000000003</v>
      </c>
      <c r="V44" s="87">
        <v>2336.5740000000001</v>
      </c>
      <c r="W44" s="87">
        <v>272.24200000000002</v>
      </c>
      <c r="X44" s="86">
        <v>0</v>
      </c>
      <c r="Y44" s="94">
        <f>Z44+AA44+AB44</f>
        <v>2608.8160000000003</v>
      </c>
      <c r="Z44" s="87">
        <v>2336.5740000000001</v>
      </c>
      <c r="AA44" s="87">
        <v>272.24200000000002</v>
      </c>
      <c r="AB44" s="96">
        <v>0</v>
      </c>
      <c r="AC44" s="96">
        <f>AD44+AE44+AF44</f>
        <v>0</v>
      </c>
      <c r="AD44" s="82"/>
      <c r="AE44" s="82"/>
      <c r="AF44" s="96">
        <v>0</v>
      </c>
      <c r="AG44" s="96">
        <f>AH44+AI44+AJ44</f>
        <v>0</v>
      </c>
      <c r="AH44" s="96"/>
      <c r="AI44" s="96"/>
      <c r="AJ44" s="96"/>
      <c r="AK44" s="22"/>
    </row>
    <row r="45" spans="1:37" ht="55.5" customHeight="1">
      <c r="A45" s="73">
        <v>2</v>
      </c>
      <c r="B45" s="18" t="s">
        <v>80</v>
      </c>
      <c r="C45" s="83" t="s">
        <v>171</v>
      </c>
      <c r="D45" s="96">
        <f t="shared" ref="D45:D64" si="17">E45+F45+G45</f>
        <v>5643</v>
      </c>
      <c r="E45" s="84">
        <v>5069.8519999999999</v>
      </c>
      <c r="F45" s="84">
        <v>504.34800000000001</v>
      </c>
      <c r="G45" s="86">
        <v>68.8</v>
      </c>
      <c r="H45" s="94">
        <f t="shared" ref="H45:H64" si="18">I45+J45+K45</f>
        <v>5574.2</v>
      </c>
      <c r="I45" s="87">
        <v>5069.8519999999999</v>
      </c>
      <c r="J45" s="84">
        <v>504.34800000000001</v>
      </c>
      <c r="K45" s="96">
        <v>0</v>
      </c>
      <c r="L45" s="96">
        <f t="shared" ref="L45:L64" si="19">M45+N45+O45</f>
        <v>0</v>
      </c>
      <c r="M45" s="82"/>
      <c r="N45" s="82"/>
      <c r="O45" s="96">
        <v>0</v>
      </c>
      <c r="P45" s="96">
        <f t="shared" ref="P45:P64" si="20">Q45+R45+S45</f>
        <v>118.46899999999999</v>
      </c>
      <c r="Q45" s="82"/>
      <c r="R45" s="82">
        <v>118.46899999999999</v>
      </c>
      <c r="S45" s="96"/>
      <c r="T45" s="277"/>
      <c r="U45" s="96">
        <f t="shared" ref="U45:U64" si="21">V45+W45+X45</f>
        <v>5643</v>
      </c>
      <c r="V45" s="84">
        <v>5069.8519999999999</v>
      </c>
      <c r="W45" s="84">
        <v>504.34800000000001</v>
      </c>
      <c r="X45" s="86">
        <v>68.8</v>
      </c>
      <c r="Y45" s="94">
        <f t="shared" ref="Y45:Y64" si="22">Z45+AA45+AB45</f>
        <v>5574.2</v>
      </c>
      <c r="Z45" s="87">
        <v>5069.8519999999999</v>
      </c>
      <c r="AA45" s="84">
        <v>504.34800000000001</v>
      </c>
      <c r="AB45" s="96">
        <v>0</v>
      </c>
      <c r="AC45" s="96">
        <f t="shared" ref="AC45:AC64" si="23">AD45+AE45+AF45</f>
        <v>0</v>
      </c>
      <c r="AD45" s="82"/>
      <c r="AE45" s="82"/>
      <c r="AF45" s="96">
        <v>0</v>
      </c>
      <c r="AG45" s="96">
        <f t="shared" ref="AG45:AG64" si="24">AH45+AI45+AJ45</f>
        <v>118.46899999999999</v>
      </c>
      <c r="AH45" s="82"/>
      <c r="AI45" s="82">
        <v>118.46899999999999</v>
      </c>
      <c r="AJ45" s="96"/>
      <c r="AK45" s="22"/>
    </row>
    <row r="46" spans="1:37" ht="57" customHeight="1">
      <c r="A46" s="73">
        <v>3</v>
      </c>
      <c r="B46" s="18" t="s">
        <v>81</v>
      </c>
      <c r="C46" s="83" t="s">
        <v>171</v>
      </c>
      <c r="D46" s="96">
        <f t="shared" si="17"/>
        <v>19039.763000000003</v>
      </c>
      <c r="E46" s="87">
        <v>16800.633000000002</v>
      </c>
      <c r="F46" s="85">
        <v>1739.13</v>
      </c>
      <c r="G46" s="86">
        <v>500</v>
      </c>
      <c r="H46" s="95">
        <f t="shared" si="18"/>
        <v>18539.763000000003</v>
      </c>
      <c r="I46" s="95">
        <v>16800.633000000002</v>
      </c>
      <c r="J46" s="95">
        <v>1739.13</v>
      </c>
      <c r="K46" s="96">
        <v>0</v>
      </c>
      <c r="L46" s="96">
        <f t="shared" si="19"/>
        <v>0</v>
      </c>
      <c r="M46" s="94"/>
      <c r="N46" s="84"/>
      <c r="O46" s="96">
        <v>0</v>
      </c>
      <c r="P46" s="96">
        <f t="shared" si="20"/>
        <v>0</v>
      </c>
      <c r="Q46" s="96"/>
      <c r="R46" s="96"/>
      <c r="S46" s="96"/>
      <c r="T46" s="277"/>
      <c r="U46" s="96">
        <f t="shared" si="21"/>
        <v>19039.763000000003</v>
      </c>
      <c r="V46" s="87">
        <v>16800.633000000002</v>
      </c>
      <c r="W46" s="85">
        <v>1739.13</v>
      </c>
      <c r="X46" s="86">
        <v>500</v>
      </c>
      <c r="Y46" s="95">
        <f t="shared" si="22"/>
        <v>18539.763000000003</v>
      </c>
      <c r="Z46" s="95">
        <v>16800.633000000002</v>
      </c>
      <c r="AA46" s="95">
        <v>1739.13</v>
      </c>
      <c r="AB46" s="96">
        <v>0</v>
      </c>
      <c r="AC46" s="96">
        <f t="shared" si="23"/>
        <v>0</v>
      </c>
      <c r="AD46" s="94"/>
      <c r="AE46" s="84"/>
      <c r="AF46" s="96">
        <v>0</v>
      </c>
      <c r="AG46" s="96">
        <f t="shared" si="24"/>
        <v>0</v>
      </c>
      <c r="AH46" s="96"/>
      <c r="AI46" s="96"/>
      <c r="AJ46" s="96"/>
      <c r="AK46" s="22"/>
    </row>
    <row r="47" spans="1:37" ht="39" customHeight="1">
      <c r="A47" s="73">
        <v>4</v>
      </c>
      <c r="B47" s="18" t="s">
        <v>82</v>
      </c>
      <c r="C47" s="83" t="s">
        <v>171</v>
      </c>
      <c r="D47" s="96">
        <f t="shared" si="17"/>
        <v>53892.160000000003</v>
      </c>
      <c r="E47" s="87">
        <f>43342.884+5379.711</f>
        <v>48722.595000000001</v>
      </c>
      <c r="F47" s="85">
        <f>4869.565+0</f>
        <v>4869.5649999999996</v>
      </c>
      <c r="G47" s="86">
        <v>300</v>
      </c>
      <c r="H47" s="95">
        <f t="shared" si="18"/>
        <v>48212.449000000001</v>
      </c>
      <c r="I47" s="95">
        <f>43342.884</f>
        <v>43342.883999999998</v>
      </c>
      <c r="J47" s="95">
        <f>4869.565+0</f>
        <v>4869.5649999999996</v>
      </c>
      <c r="K47" s="96">
        <v>0</v>
      </c>
      <c r="L47" s="94">
        <f t="shared" si="19"/>
        <v>5379.7110000000002</v>
      </c>
      <c r="M47" s="95">
        <v>5379.7110000000002</v>
      </c>
      <c r="N47" s="82"/>
      <c r="O47" s="96">
        <v>0</v>
      </c>
      <c r="P47" s="96">
        <f t="shared" si="20"/>
        <v>33582.268000000004</v>
      </c>
      <c r="Q47" s="88">
        <v>30312.203000000001</v>
      </c>
      <c r="R47" s="85">
        <v>2970.0650000000001</v>
      </c>
      <c r="S47" s="96">
        <v>300</v>
      </c>
      <c r="T47" s="277"/>
      <c r="U47" s="96">
        <f t="shared" si="21"/>
        <v>53892.160000000003</v>
      </c>
      <c r="V47" s="87">
        <f>43342.884+5379.711</f>
        <v>48722.595000000001</v>
      </c>
      <c r="W47" s="85">
        <f>4869.565+0</f>
        <v>4869.5649999999996</v>
      </c>
      <c r="X47" s="86">
        <v>300</v>
      </c>
      <c r="Y47" s="95">
        <f t="shared" si="22"/>
        <v>48212.449000000001</v>
      </c>
      <c r="Z47" s="95">
        <f>43342.884</f>
        <v>43342.883999999998</v>
      </c>
      <c r="AA47" s="95">
        <f>4869.565+0</f>
        <v>4869.5649999999996</v>
      </c>
      <c r="AB47" s="96">
        <v>0</v>
      </c>
      <c r="AC47" s="94">
        <f t="shared" si="23"/>
        <v>5379.7110000000002</v>
      </c>
      <c r="AD47" s="95">
        <v>5379.7110000000002</v>
      </c>
      <c r="AE47" s="82"/>
      <c r="AF47" s="96">
        <v>0</v>
      </c>
      <c r="AG47" s="96">
        <f t="shared" si="24"/>
        <v>33582.268000000004</v>
      </c>
      <c r="AH47" s="88">
        <v>30312.203000000001</v>
      </c>
      <c r="AI47" s="85">
        <v>2970.0650000000001</v>
      </c>
      <c r="AJ47" s="96">
        <v>300</v>
      </c>
      <c r="AK47" s="22"/>
    </row>
    <row r="48" spans="1:37" ht="63" customHeight="1">
      <c r="A48" s="73">
        <v>5</v>
      </c>
      <c r="B48" s="18" t="s">
        <v>83</v>
      </c>
      <c r="C48" s="83" t="s">
        <v>171</v>
      </c>
      <c r="D48" s="96">
        <f t="shared" si="17"/>
        <v>1483.77</v>
      </c>
      <c r="E48" s="84">
        <v>1294.066</v>
      </c>
      <c r="F48" s="84">
        <v>189.70400000000001</v>
      </c>
      <c r="G48" s="86">
        <v>0</v>
      </c>
      <c r="H48" s="94">
        <f t="shared" si="18"/>
        <v>1483.77</v>
      </c>
      <c r="I48" s="87">
        <v>1294.066</v>
      </c>
      <c r="J48" s="84">
        <v>189.70400000000001</v>
      </c>
      <c r="K48" s="96">
        <v>0</v>
      </c>
      <c r="L48" s="96">
        <f t="shared" si="19"/>
        <v>0</v>
      </c>
      <c r="M48" s="94"/>
      <c r="N48" s="82"/>
      <c r="O48" s="96">
        <v>0</v>
      </c>
      <c r="P48" s="96">
        <f t="shared" si="20"/>
        <v>0</v>
      </c>
      <c r="Q48" s="82"/>
      <c r="R48" s="82"/>
      <c r="S48" s="96"/>
      <c r="T48" s="277"/>
      <c r="U48" s="96">
        <f t="shared" si="21"/>
        <v>1483.77</v>
      </c>
      <c r="V48" s="84">
        <v>1294.066</v>
      </c>
      <c r="W48" s="84">
        <v>189.70400000000001</v>
      </c>
      <c r="X48" s="86">
        <v>0</v>
      </c>
      <c r="Y48" s="94">
        <f t="shared" si="22"/>
        <v>1483.77</v>
      </c>
      <c r="Z48" s="87">
        <v>1294.066</v>
      </c>
      <c r="AA48" s="84">
        <v>189.70400000000001</v>
      </c>
      <c r="AB48" s="96">
        <v>0</v>
      </c>
      <c r="AC48" s="96">
        <f t="shared" si="23"/>
        <v>0</v>
      </c>
      <c r="AD48" s="94"/>
      <c r="AE48" s="82"/>
      <c r="AF48" s="96">
        <v>0</v>
      </c>
      <c r="AG48" s="96">
        <f t="shared" si="24"/>
        <v>0</v>
      </c>
      <c r="AH48" s="82"/>
      <c r="AI48" s="82"/>
      <c r="AJ48" s="96"/>
      <c r="AK48" s="22"/>
    </row>
    <row r="49" spans="1:37" ht="43.5" customHeight="1">
      <c r="A49" s="73">
        <v>6</v>
      </c>
      <c r="B49" s="18" t="s">
        <v>84</v>
      </c>
      <c r="C49" s="83" t="s">
        <v>171</v>
      </c>
      <c r="D49" s="96">
        <f t="shared" si="17"/>
        <v>1879.9</v>
      </c>
      <c r="E49" s="84">
        <v>1709</v>
      </c>
      <c r="F49" s="84">
        <v>170.9</v>
      </c>
      <c r="G49" s="86">
        <v>0</v>
      </c>
      <c r="H49" s="94">
        <f t="shared" si="18"/>
        <v>1879.9</v>
      </c>
      <c r="I49" s="88">
        <v>1709</v>
      </c>
      <c r="J49" s="85">
        <v>170.9</v>
      </c>
      <c r="K49" s="96">
        <v>0</v>
      </c>
      <c r="L49" s="96">
        <f t="shared" si="19"/>
        <v>0</v>
      </c>
      <c r="M49" s="94"/>
      <c r="N49" s="82"/>
      <c r="O49" s="96">
        <v>0</v>
      </c>
      <c r="P49" s="96">
        <f t="shared" si="20"/>
        <v>0</v>
      </c>
      <c r="Q49" s="82"/>
      <c r="R49" s="82"/>
      <c r="S49" s="96"/>
      <c r="T49" s="277"/>
      <c r="U49" s="96">
        <f t="shared" si="21"/>
        <v>1879.9</v>
      </c>
      <c r="V49" s="84">
        <v>1709</v>
      </c>
      <c r="W49" s="84">
        <v>170.9</v>
      </c>
      <c r="X49" s="86">
        <v>0</v>
      </c>
      <c r="Y49" s="94">
        <f t="shared" si="22"/>
        <v>1879.9</v>
      </c>
      <c r="Z49" s="88">
        <v>1709</v>
      </c>
      <c r="AA49" s="85">
        <v>170.9</v>
      </c>
      <c r="AB49" s="96">
        <v>0</v>
      </c>
      <c r="AC49" s="96">
        <f t="shared" si="23"/>
        <v>0</v>
      </c>
      <c r="AD49" s="94"/>
      <c r="AE49" s="82"/>
      <c r="AF49" s="96">
        <v>0</v>
      </c>
      <c r="AG49" s="96">
        <f t="shared" si="24"/>
        <v>0</v>
      </c>
      <c r="AH49" s="82"/>
      <c r="AI49" s="82"/>
      <c r="AJ49" s="96"/>
      <c r="AK49" s="22"/>
    </row>
    <row r="50" spans="1:37" ht="60.75" customHeight="1">
      <c r="A50" s="73">
        <v>7</v>
      </c>
      <c r="B50" s="18" t="s">
        <v>85</v>
      </c>
      <c r="C50" s="83" t="s">
        <v>171</v>
      </c>
      <c r="D50" s="96">
        <f t="shared" si="17"/>
        <v>1877.489</v>
      </c>
      <c r="E50" s="84">
        <v>1702.9380000000001</v>
      </c>
      <c r="F50" s="84">
        <v>174.55099999999999</v>
      </c>
      <c r="G50" s="86">
        <v>0</v>
      </c>
      <c r="H50" s="94">
        <f t="shared" si="18"/>
        <v>1877.489</v>
      </c>
      <c r="I50" s="87">
        <v>1702.9380000000001</v>
      </c>
      <c r="J50" s="84">
        <v>174.55099999999999</v>
      </c>
      <c r="K50" s="96">
        <v>0</v>
      </c>
      <c r="L50" s="96">
        <f t="shared" si="19"/>
        <v>0</v>
      </c>
      <c r="M50" s="94"/>
      <c r="N50" s="82"/>
      <c r="O50" s="96">
        <v>0</v>
      </c>
      <c r="P50" s="96">
        <f t="shared" si="20"/>
        <v>0</v>
      </c>
      <c r="Q50" s="96"/>
      <c r="R50" s="96"/>
      <c r="S50" s="96"/>
      <c r="T50" s="277"/>
      <c r="U50" s="96">
        <f t="shared" si="21"/>
        <v>1877.489</v>
      </c>
      <c r="V50" s="84">
        <v>1702.9380000000001</v>
      </c>
      <c r="W50" s="84">
        <v>174.55099999999999</v>
      </c>
      <c r="X50" s="86">
        <v>0</v>
      </c>
      <c r="Y50" s="94">
        <f t="shared" si="22"/>
        <v>1877.489</v>
      </c>
      <c r="Z50" s="87">
        <v>1702.9380000000001</v>
      </c>
      <c r="AA50" s="84">
        <v>174.55099999999999</v>
      </c>
      <c r="AB50" s="96">
        <v>0</v>
      </c>
      <c r="AC50" s="96">
        <f t="shared" si="23"/>
        <v>0</v>
      </c>
      <c r="AD50" s="94"/>
      <c r="AE50" s="82"/>
      <c r="AF50" s="96">
        <v>0</v>
      </c>
      <c r="AG50" s="96">
        <f t="shared" si="24"/>
        <v>0</v>
      </c>
      <c r="AH50" s="96"/>
      <c r="AI50" s="96"/>
      <c r="AJ50" s="96"/>
      <c r="AK50" s="22"/>
    </row>
    <row r="51" spans="1:37" ht="54" customHeight="1">
      <c r="A51" s="73">
        <v>8</v>
      </c>
      <c r="B51" s="18" t="s">
        <v>86</v>
      </c>
      <c r="C51" s="83" t="s">
        <v>171</v>
      </c>
      <c r="D51" s="96">
        <f t="shared" si="17"/>
        <v>2064.2689999999998</v>
      </c>
      <c r="E51" s="87">
        <v>1863.3689999999999</v>
      </c>
      <c r="F51" s="87">
        <v>200.9</v>
      </c>
      <c r="G51" s="86">
        <v>0</v>
      </c>
      <c r="H51" s="94">
        <f t="shared" si="18"/>
        <v>2064.2689999999998</v>
      </c>
      <c r="I51" s="87">
        <v>1863.3689999999999</v>
      </c>
      <c r="J51" s="85">
        <v>200.9</v>
      </c>
      <c r="K51" s="96">
        <v>0</v>
      </c>
      <c r="L51" s="96">
        <f t="shared" si="19"/>
        <v>0</v>
      </c>
      <c r="M51" s="94"/>
      <c r="N51" s="82"/>
      <c r="O51" s="96">
        <v>0</v>
      </c>
      <c r="P51" s="96">
        <f t="shared" si="20"/>
        <v>0</v>
      </c>
      <c r="Q51" s="96"/>
      <c r="R51" s="96"/>
      <c r="S51" s="96"/>
      <c r="T51" s="277"/>
      <c r="U51" s="96">
        <f t="shared" si="21"/>
        <v>2064.2689999999998</v>
      </c>
      <c r="V51" s="87">
        <v>1863.3689999999999</v>
      </c>
      <c r="W51" s="87">
        <v>200.9</v>
      </c>
      <c r="X51" s="86">
        <v>0</v>
      </c>
      <c r="Y51" s="94">
        <f t="shared" si="22"/>
        <v>2064.2689999999998</v>
      </c>
      <c r="Z51" s="87">
        <v>1863.3689999999999</v>
      </c>
      <c r="AA51" s="85">
        <v>200.9</v>
      </c>
      <c r="AB51" s="96">
        <v>0</v>
      </c>
      <c r="AC51" s="96">
        <f t="shared" si="23"/>
        <v>0</v>
      </c>
      <c r="AD51" s="94"/>
      <c r="AE51" s="82"/>
      <c r="AF51" s="96">
        <v>0</v>
      </c>
      <c r="AG51" s="96">
        <f t="shared" si="24"/>
        <v>0</v>
      </c>
      <c r="AH51" s="96"/>
      <c r="AI51" s="96"/>
      <c r="AJ51" s="96"/>
      <c r="AK51" s="22"/>
    </row>
    <row r="52" spans="1:37" ht="55.5" customHeight="1">
      <c r="A52" s="73">
        <v>9</v>
      </c>
      <c r="B52" s="18" t="s">
        <v>87</v>
      </c>
      <c r="C52" s="83" t="s">
        <v>171</v>
      </c>
      <c r="D52" s="96">
        <f t="shared" si="17"/>
        <v>1641.3920000000001</v>
      </c>
      <c r="E52" s="87">
        <v>1452.5920000000001</v>
      </c>
      <c r="F52" s="87">
        <v>134.80000000000001</v>
      </c>
      <c r="G52" s="86">
        <v>54</v>
      </c>
      <c r="H52" s="94">
        <f t="shared" si="18"/>
        <v>1587.3920000000001</v>
      </c>
      <c r="I52" s="87">
        <v>1452.5920000000001</v>
      </c>
      <c r="J52" s="84">
        <v>134.80000000000001</v>
      </c>
      <c r="K52" s="96">
        <v>0</v>
      </c>
      <c r="L52" s="96">
        <f t="shared" si="19"/>
        <v>0</v>
      </c>
      <c r="M52" s="94"/>
      <c r="N52" s="82"/>
      <c r="O52" s="96">
        <v>0</v>
      </c>
      <c r="P52" s="96">
        <f t="shared" si="20"/>
        <v>0</v>
      </c>
      <c r="Q52" s="96"/>
      <c r="R52" s="96"/>
      <c r="S52" s="96"/>
      <c r="T52" s="277"/>
      <c r="U52" s="96">
        <f t="shared" si="21"/>
        <v>1641.3920000000001</v>
      </c>
      <c r="V52" s="87">
        <v>1452.5920000000001</v>
      </c>
      <c r="W52" s="87">
        <v>134.80000000000001</v>
      </c>
      <c r="X52" s="86">
        <v>54</v>
      </c>
      <c r="Y52" s="94">
        <f t="shared" si="22"/>
        <v>1587.3920000000001</v>
      </c>
      <c r="Z52" s="87">
        <v>1452.5920000000001</v>
      </c>
      <c r="AA52" s="84">
        <v>134.80000000000001</v>
      </c>
      <c r="AB52" s="96">
        <v>0</v>
      </c>
      <c r="AC52" s="96">
        <f t="shared" si="23"/>
        <v>0</v>
      </c>
      <c r="AD52" s="94"/>
      <c r="AE52" s="82"/>
      <c r="AF52" s="96">
        <v>0</v>
      </c>
      <c r="AG52" s="96">
        <f t="shared" si="24"/>
        <v>0</v>
      </c>
      <c r="AH52" s="96"/>
      <c r="AI52" s="96"/>
      <c r="AJ52" s="96"/>
      <c r="AK52" s="22"/>
    </row>
    <row r="53" spans="1:37" ht="54.75" customHeight="1">
      <c r="A53" s="73">
        <v>10</v>
      </c>
      <c r="B53" s="18" t="s">
        <v>88</v>
      </c>
      <c r="C53" s="83" t="s">
        <v>171</v>
      </c>
      <c r="D53" s="96">
        <f t="shared" si="17"/>
        <v>2114.0909999999999</v>
      </c>
      <c r="E53" s="87">
        <v>1818.9449999999999</v>
      </c>
      <c r="F53" s="84">
        <v>261.64600000000002</v>
      </c>
      <c r="G53" s="86">
        <v>33.5</v>
      </c>
      <c r="H53" s="94">
        <f t="shared" si="18"/>
        <v>2080.5909999999999</v>
      </c>
      <c r="I53" s="87">
        <v>1818.9449999999999</v>
      </c>
      <c r="J53" s="84">
        <v>261.64600000000002</v>
      </c>
      <c r="K53" s="96">
        <v>0</v>
      </c>
      <c r="L53" s="96">
        <f t="shared" si="19"/>
        <v>0</v>
      </c>
      <c r="M53" s="94"/>
      <c r="N53" s="82"/>
      <c r="O53" s="96">
        <v>0</v>
      </c>
      <c r="P53" s="96">
        <f t="shared" si="20"/>
        <v>0</v>
      </c>
      <c r="Q53" s="96"/>
      <c r="R53" s="96"/>
      <c r="S53" s="96"/>
      <c r="T53" s="277"/>
      <c r="U53" s="96">
        <f t="shared" si="21"/>
        <v>2114.0909999999999</v>
      </c>
      <c r="V53" s="87">
        <v>1818.9449999999999</v>
      </c>
      <c r="W53" s="84">
        <v>261.64600000000002</v>
      </c>
      <c r="X53" s="86">
        <v>33.5</v>
      </c>
      <c r="Y53" s="94">
        <f t="shared" si="22"/>
        <v>2080.5909999999999</v>
      </c>
      <c r="Z53" s="87">
        <v>1818.9449999999999</v>
      </c>
      <c r="AA53" s="84">
        <v>261.64600000000002</v>
      </c>
      <c r="AB53" s="96">
        <v>0</v>
      </c>
      <c r="AC53" s="96">
        <f t="shared" si="23"/>
        <v>0</v>
      </c>
      <c r="AD53" s="94"/>
      <c r="AE53" s="82"/>
      <c r="AF53" s="96">
        <v>0</v>
      </c>
      <c r="AG53" s="96">
        <f t="shared" si="24"/>
        <v>0</v>
      </c>
      <c r="AH53" s="96"/>
      <c r="AI53" s="96"/>
      <c r="AJ53" s="96"/>
      <c r="AK53" s="22"/>
    </row>
    <row r="54" spans="1:37" ht="69.75" customHeight="1">
      <c r="A54" s="73">
        <v>11</v>
      </c>
      <c r="B54" s="18" t="s">
        <v>89</v>
      </c>
      <c r="C54" s="83" t="s">
        <v>171</v>
      </c>
      <c r="D54" s="96">
        <f t="shared" si="17"/>
        <v>11133.155000000001</v>
      </c>
      <c r="E54" s="87">
        <f>3843.678+6362.412</f>
        <v>10206.09</v>
      </c>
      <c r="F54" s="87">
        <f>322.65+604.415</f>
        <v>927.06499999999994</v>
      </c>
      <c r="G54" s="86">
        <v>0</v>
      </c>
      <c r="H54" s="94">
        <f t="shared" si="18"/>
        <v>4166.3279999999995</v>
      </c>
      <c r="I54" s="87">
        <f>3843.678</f>
        <v>3843.6779999999999</v>
      </c>
      <c r="J54" s="87">
        <f>322.65</f>
        <v>322.64999999999998</v>
      </c>
      <c r="K54" s="96">
        <v>0</v>
      </c>
      <c r="L54" s="94">
        <f t="shared" si="19"/>
        <v>6966.8270000000002</v>
      </c>
      <c r="M54" s="95">
        <v>6362.4120000000003</v>
      </c>
      <c r="N54" s="95">
        <v>604.41499999999996</v>
      </c>
      <c r="O54" s="96">
        <v>0</v>
      </c>
      <c r="P54" s="96">
        <f t="shared" si="20"/>
        <v>1492.58</v>
      </c>
      <c r="Q54" s="82">
        <v>1492.58</v>
      </c>
      <c r="R54" s="82"/>
      <c r="S54" s="96"/>
      <c r="T54" s="277"/>
      <c r="U54" s="96">
        <f t="shared" si="21"/>
        <v>11133.155000000001</v>
      </c>
      <c r="V54" s="87">
        <f>3843.678+6362.412</f>
        <v>10206.09</v>
      </c>
      <c r="W54" s="87">
        <f>322.65+604.415</f>
        <v>927.06499999999994</v>
      </c>
      <c r="X54" s="86">
        <v>0</v>
      </c>
      <c r="Y54" s="94">
        <f t="shared" si="22"/>
        <v>4166.3279999999995</v>
      </c>
      <c r="Z54" s="87">
        <f>3843.678</f>
        <v>3843.6779999999999</v>
      </c>
      <c r="AA54" s="87">
        <f>322.65</f>
        <v>322.64999999999998</v>
      </c>
      <c r="AB54" s="96">
        <v>0</v>
      </c>
      <c r="AC54" s="94">
        <f t="shared" si="23"/>
        <v>6966.8270000000002</v>
      </c>
      <c r="AD54" s="95">
        <v>6362.4120000000003</v>
      </c>
      <c r="AE54" s="95">
        <v>604.41499999999996</v>
      </c>
      <c r="AF54" s="96">
        <v>0</v>
      </c>
      <c r="AG54" s="96">
        <f t="shared" si="24"/>
        <v>1492.58</v>
      </c>
      <c r="AH54" s="82">
        <v>1492.58</v>
      </c>
      <c r="AI54" s="82"/>
      <c r="AJ54" s="96"/>
      <c r="AK54" s="22"/>
    </row>
    <row r="55" spans="1:37" ht="92.25" customHeight="1">
      <c r="A55" s="73">
        <v>12</v>
      </c>
      <c r="B55" s="18" t="s">
        <v>90</v>
      </c>
      <c r="C55" s="83" t="s">
        <v>171</v>
      </c>
      <c r="D55" s="96">
        <f t="shared" si="17"/>
        <v>14678.386999999999</v>
      </c>
      <c r="E55" s="87">
        <f>9404.66+4068.454</f>
        <v>13473.114</v>
      </c>
      <c r="F55" s="85">
        <f>469.116+736.157</f>
        <v>1205.2730000000001</v>
      </c>
      <c r="G55" s="86">
        <v>0</v>
      </c>
      <c r="H55" s="94">
        <f t="shared" si="18"/>
        <v>9873.7759999999998</v>
      </c>
      <c r="I55" s="87">
        <f>9404.66</f>
        <v>9404.66</v>
      </c>
      <c r="J55" s="87">
        <f>469.116</f>
        <v>469.11599999999999</v>
      </c>
      <c r="K55" s="96">
        <v>0</v>
      </c>
      <c r="L55" s="94">
        <f t="shared" si="19"/>
        <v>4804.6109999999999</v>
      </c>
      <c r="M55" s="95">
        <v>4068.4540000000002</v>
      </c>
      <c r="N55" s="95">
        <v>736.15700000000004</v>
      </c>
      <c r="O55" s="96">
        <v>0</v>
      </c>
      <c r="P55" s="96">
        <f t="shared" si="20"/>
        <v>8682.3089999999993</v>
      </c>
      <c r="Q55" s="94">
        <v>8682.3089999999993</v>
      </c>
      <c r="R55" s="82"/>
      <c r="S55" s="96"/>
      <c r="T55" s="277"/>
      <c r="U55" s="96">
        <f t="shared" si="21"/>
        <v>14678.386999999999</v>
      </c>
      <c r="V55" s="87">
        <f>9404.66+4068.454</f>
        <v>13473.114</v>
      </c>
      <c r="W55" s="85">
        <f>469.116+736.157</f>
        <v>1205.2730000000001</v>
      </c>
      <c r="X55" s="86">
        <v>0</v>
      </c>
      <c r="Y55" s="94">
        <f t="shared" si="22"/>
        <v>9873.7759999999998</v>
      </c>
      <c r="Z55" s="87">
        <f>9404.66</f>
        <v>9404.66</v>
      </c>
      <c r="AA55" s="87">
        <f>469.116</f>
        <v>469.11599999999999</v>
      </c>
      <c r="AB55" s="96">
        <v>0</v>
      </c>
      <c r="AC55" s="94">
        <f t="shared" si="23"/>
        <v>4804.6109999999999</v>
      </c>
      <c r="AD55" s="95">
        <v>4068.4540000000002</v>
      </c>
      <c r="AE55" s="95">
        <v>736.15700000000004</v>
      </c>
      <c r="AF55" s="96">
        <v>0</v>
      </c>
      <c r="AG55" s="96">
        <f t="shared" si="24"/>
        <v>8682.3089999999993</v>
      </c>
      <c r="AH55" s="94">
        <v>8682.3089999999993</v>
      </c>
      <c r="AI55" s="82"/>
      <c r="AJ55" s="96"/>
      <c r="AK55" s="22"/>
    </row>
    <row r="56" spans="1:37" ht="54.75" customHeight="1">
      <c r="A56" s="73">
        <v>13</v>
      </c>
      <c r="B56" s="18" t="s">
        <v>91</v>
      </c>
      <c r="C56" s="83" t="s">
        <v>171</v>
      </c>
      <c r="D56" s="96">
        <f t="shared" si="17"/>
        <v>4259.5779999999995</v>
      </c>
      <c r="E56" s="87">
        <f>862+3011.017</f>
        <v>3873.0169999999998</v>
      </c>
      <c r="F56" s="87">
        <f>137+249.561</f>
        <v>386.56100000000004</v>
      </c>
      <c r="G56" s="86">
        <v>0</v>
      </c>
      <c r="H56" s="96">
        <f t="shared" si="18"/>
        <v>999</v>
      </c>
      <c r="I56" s="88">
        <f>862</f>
        <v>862</v>
      </c>
      <c r="J56" s="88">
        <f>137</f>
        <v>137</v>
      </c>
      <c r="K56" s="96">
        <v>0</v>
      </c>
      <c r="L56" s="96">
        <f t="shared" si="19"/>
        <v>3260.578</v>
      </c>
      <c r="M56" s="96">
        <v>3011.0169999999998</v>
      </c>
      <c r="N56" s="95">
        <v>249.56099999999998</v>
      </c>
      <c r="O56" s="96">
        <v>0</v>
      </c>
      <c r="P56" s="96">
        <f t="shared" si="20"/>
        <v>0</v>
      </c>
      <c r="Q56" s="95"/>
      <c r="R56" s="96"/>
      <c r="S56" s="96"/>
      <c r="T56" s="277"/>
      <c r="U56" s="96">
        <f t="shared" si="21"/>
        <v>4259.5779999999995</v>
      </c>
      <c r="V56" s="87">
        <f>862+3011.017</f>
        <v>3873.0169999999998</v>
      </c>
      <c r="W56" s="87">
        <f>137+249.561</f>
        <v>386.56100000000004</v>
      </c>
      <c r="X56" s="86">
        <v>0</v>
      </c>
      <c r="Y56" s="96">
        <f t="shared" si="22"/>
        <v>999</v>
      </c>
      <c r="Z56" s="88">
        <f>862</f>
        <v>862</v>
      </c>
      <c r="AA56" s="88">
        <f>137</f>
        <v>137</v>
      </c>
      <c r="AB56" s="96">
        <v>0</v>
      </c>
      <c r="AC56" s="96">
        <f t="shared" si="23"/>
        <v>3260.578</v>
      </c>
      <c r="AD56" s="96">
        <v>3011.0169999999998</v>
      </c>
      <c r="AE56" s="95">
        <v>249.56099999999998</v>
      </c>
      <c r="AF56" s="96">
        <v>0</v>
      </c>
      <c r="AG56" s="96">
        <f t="shared" si="24"/>
        <v>0</v>
      </c>
      <c r="AH56" s="95"/>
      <c r="AI56" s="96"/>
      <c r="AJ56" s="96"/>
      <c r="AK56" s="22"/>
    </row>
    <row r="57" spans="1:37" ht="64.5" customHeight="1">
      <c r="A57" s="73">
        <v>14</v>
      </c>
      <c r="B57" s="18" t="s">
        <v>92</v>
      </c>
      <c r="C57" s="83" t="s">
        <v>171</v>
      </c>
      <c r="D57" s="96">
        <f t="shared" si="17"/>
        <v>8700.43</v>
      </c>
      <c r="E57" s="84">
        <f>7258.773+571.227</f>
        <v>7830</v>
      </c>
      <c r="F57" s="84">
        <v>870.43</v>
      </c>
      <c r="G57" s="86">
        <v>0</v>
      </c>
      <c r="H57" s="94">
        <f t="shared" si="18"/>
        <v>8129.2030000000004</v>
      </c>
      <c r="I57" s="87">
        <f>7258.773</f>
        <v>7258.7730000000001</v>
      </c>
      <c r="J57" s="87">
        <v>870.43</v>
      </c>
      <c r="K57" s="96">
        <v>0</v>
      </c>
      <c r="L57" s="94">
        <f t="shared" si="19"/>
        <v>571.22699999999998</v>
      </c>
      <c r="M57" s="94">
        <v>571.22699999999998</v>
      </c>
      <c r="N57" s="82"/>
      <c r="O57" s="96">
        <v>0</v>
      </c>
      <c r="P57" s="96">
        <f t="shared" si="20"/>
        <v>0</v>
      </c>
      <c r="Q57" s="96"/>
      <c r="R57" s="96"/>
      <c r="S57" s="96"/>
      <c r="T57" s="277"/>
      <c r="U57" s="96">
        <f t="shared" si="21"/>
        <v>8700.43</v>
      </c>
      <c r="V57" s="84">
        <f>7258.773+571.227</f>
        <v>7830</v>
      </c>
      <c r="W57" s="84">
        <v>870.43</v>
      </c>
      <c r="X57" s="86">
        <v>0</v>
      </c>
      <c r="Y57" s="94">
        <f t="shared" si="22"/>
        <v>8129.2030000000004</v>
      </c>
      <c r="Z57" s="87">
        <f>7258.773</f>
        <v>7258.7730000000001</v>
      </c>
      <c r="AA57" s="87">
        <v>870.43</v>
      </c>
      <c r="AB57" s="96">
        <v>0</v>
      </c>
      <c r="AC57" s="94">
        <f t="shared" si="23"/>
        <v>571.22699999999998</v>
      </c>
      <c r="AD57" s="94">
        <v>571.22699999999998</v>
      </c>
      <c r="AE57" s="82"/>
      <c r="AF57" s="96">
        <v>0</v>
      </c>
      <c r="AG57" s="96">
        <f t="shared" si="24"/>
        <v>0</v>
      </c>
      <c r="AH57" s="96"/>
      <c r="AI57" s="96"/>
      <c r="AJ57" s="96"/>
      <c r="AK57" s="22"/>
    </row>
    <row r="58" spans="1:37" ht="54.75" customHeight="1">
      <c r="A58" s="73">
        <v>15</v>
      </c>
      <c r="B58" s="18" t="s">
        <v>93</v>
      </c>
      <c r="C58" s="83" t="s">
        <v>171</v>
      </c>
      <c r="D58" s="96">
        <f t="shared" si="17"/>
        <v>7379.7060000000001</v>
      </c>
      <c r="E58" s="84">
        <v>6814.3059999999996</v>
      </c>
      <c r="F58" s="84">
        <v>443.6</v>
      </c>
      <c r="G58" s="86">
        <v>121.8</v>
      </c>
      <c r="H58" s="94">
        <f t="shared" si="18"/>
        <v>7257.9059999999999</v>
      </c>
      <c r="I58" s="87">
        <v>6814.3059999999996</v>
      </c>
      <c r="J58" s="84">
        <v>443.6</v>
      </c>
      <c r="K58" s="96">
        <v>0</v>
      </c>
      <c r="L58" s="96">
        <f t="shared" si="19"/>
        <v>0</v>
      </c>
      <c r="M58" s="94"/>
      <c r="N58" s="82"/>
      <c r="O58" s="96">
        <v>0</v>
      </c>
      <c r="P58" s="96">
        <f t="shared" si="20"/>
        <v>189.49700000000001</v>
      </c>
      <c r="Q58" s="82">
        <v>67.697000000000003</v>
      </c>
      <c r="R58" s="82"/>
      <c r="S58" s="95">
        <v>121.8</v>
      </c>
      <c r="T58" s="277"/>
      <c r="U58" s="96">
        <f t="shared" si="21"/>
        <v>7379.7060000000001</v>
      </c>
      <c r="V58" s="84">
        <v>6814.3059999999996</v>
      </c>
      <c r="W58" s="84">
        <v>443.6</v>
      </c>
      <c r="X58" s="86">
        <v>121.8</v>
      </c>
      <c r="Y58" s="94">
        <f t="shared" si="22"/>
        <v>7257.9059999999999</v>
      </c>
      <c r="Z58" s="87">
        <v>6814.3059999999996</v>
      </c>
      <c r="AA58" s="84">
        <v>443.6</v>
      </c>
      <c r="AB58" s="96">
        <v>0</v>
      </c>
      <c r="AC58" s="96">
        <f t="shared" si="23"/>
        <v>0</v>
      </c>
      <c r="AD58" s="94"/>
      <c r="AE58" s="82"/>
      <c r="AF58" s="96">
        <v>0</v>
      </c>
      <c r="AG58" s="96">
        <f t="shared" si="24"/>
        <v>189.49700000000001</v>
      </c>
      <c r="AH58" s="82">
        <v>67.697000000000003</v>
      </c>
      <c r="AI58" s="82"/>
      <c r="AJ58" s="95">
        <v>121.8</v>
      </c>
      <c r="AK58" s="22"/>
    </row>
    <row r="59" spans="1:37" ht="60" customHeight="1">
      <c r="A59" s="73">
        <v>16</v>
      </c>
      <c r="B59" s="18" t="s">
        <v>94</v>
      </c>
      <c r="C59" s="83" t="s">
        <v>171</v>
      </c>
      <c r="D59" s="96">
        <f t="shared" si="17"/>
        <v>2168.11</v>
      </c>
      <c r="E59" s="87">
        <v>1941.9359999999999</v>
      </c>
      <c r="F59" s="84">
        <v>226.17400000000001</v>
      </c>
      <c r="G59" s="90">
        <v>0</v>
      </c>
      <c r="H59" s="94">
        <f t="shared" si="18"/>
        <v>2168.11</v>
      </c>
      <c r="I59" s="87">
        <v>1941.9359999999999</v>
      </c>
      <c r="J59" s="84">
        <v>226.17400000000001</v>
      </c>
      <c r="K59" s="96">
        <v>0</v>
      </c>
      <c r="L59" s="96">
        <f t="shared" si="19"/>
        <v>0</v>
      </c>
      <c r="M59" s="82"/>
      <c r="N59" s="82"/>
      <c r="O59" s="96">
        <v>0</v>
      </c>
      <c r="P59" s="94">
        <f t="shared" si="20"/>
        <v>79.025000000000006</v>
      </c>
      <c r="Q59" s="126">
        <v>79.025000000000006</v>
      </c>
      <c r="R59" s="82"/>
      <c r="S59" s="96"/>
      <c r="T59" s="277"/>
      <c r="U59" s="96">
        <f t="shared" si="21"/>
        <v>2168.11</v>
      </c>
      <c r="V59" s="87">
        <v>1941.9359999999999</v>
      </c>
      <c r="W59" s="84">
        <v>226.17400000000001</v>
      </c>
      <c r="X59" s="90">
        <v>0</v>
      </c>
      <c r="Y59" s="94">
        <f t="shared" si="22"/>
        <v>2168.11</v>
      </c>
      <c r="Z59" s="87">
        <v>1941.9359999999999</v>
      </c>
      <c r="AA59" s="84">
        <v>226.17400000000001</v>
      </c>
      <c r="AB59" s="96">
        <v>0</v>
      </c>
      <c r="AC59" s="96">
        <f t="shared" si="23"/>
        <v>0</v>
      </c>
      <c r="AD59" s="82"/>
      <c r="AE59" s="82"/>
      <c r="AF59" s="96">
        <v>0</v>
      </c>
      <c r="AG59" s="94">
        <f t="shared" si="24"/>
        <v>79.025000000000006</v>
      </c>
      <c r="AH59" s="126">
        <v>79.025000000000006</v>
      </c>
      <c r="AI59" s="82"/>
      <c r="AJ59" s="96"/>
      <c r="AK59" s="22"/>
    </row>
    <row r="60" spans="1:37" ht="68.25" customHeight="1">
      <c r="A60" s="73">
        <v>17</v>
      </c>
      <c r="B60" s="18" t="s">
        <v>95</v>
      </c>
      <c r="C60" s="83" t="s">
        <v>171</v>
      </c>
      <c r="D60" s="96">
        <f t="shared" si="17"/>
        <v>8596.0069999999996</v>
      </c>
      <c r="E60" s="87">
        <v>7869.93</v>
      </c>
      <c r="F60" s="87">
        <v>563.327</v>
      </c>
      <c r="G60" s="86">
        <v>162.75</v>
      </c>
      <c r="H60" s="94">
        <f t="shared" si="18"/>
        <v>8433.2569999999996</v>
      </c>
      <c r="I60" s="87">
        <v>7869.93</v>
      </c>
      <c r="J60" s="87">
        <v>563.327</v>
      </c>
      <c r="K60" s="96">
        <v>0</v>
      </c>
      <c r="L60" s="96">
        <f t="shared" si="19"/>
        <v>0</v>
      </c>
      <c r="M60" s="82"/>
      <c r="N60" s="82"/>
      <c r="O60" s="96">
        <v>0</v>
      </c>
      <c r="P60" s="96">
        <f t="shared" si="20"/>
        <v>0</v>
      </c>
      <c r="Q60" s="96"/>
      <c r="R60" s="96"/>
      <c r="S60" s="96"/>
      <c r="T60" s="277"/>
      <c r="U60" s="96">
        <f t="shared" si="21"/>
        <v>8596.0069999999996</v>
      </c>
      <c r="V60" s="87">
        <v>7869.93</v>
      </c>
      <c r="W60" s="87">
        <v>563.327</v>
      </c>
      <c r="X60" s="86">
        <v>162.75</v>
      </c>
      <c r="Y60" s="94">
        <f t="shared" si="22"/>
        <v>8433.2569999999996</v>
      </c>
      <c r="Z60" s="87">
        <v>7869.93</v>
      </c>
      <c r="AA60" s="87">
        <v>563.327</v>
      </c>
      <c r="AB60" s="96">
        <v>0</v>
      </c>
      <c r="AC60" s="96">
        <f t="shared" si="23"/>
        <v>0</v>
      </c>
      <c r="AD60" s="82"/>
      <c r="AE60" s="82"/>
      <c r="AF60" s="96">
        <v>0</v>
      </c>
      <c r="AG60" s="96">
        <f t="shared" si="24"/>
        <v>0</v>
      </c>
      <c r="AH60" s="96"/>
      <c r="AI60" s="96"/>
      <c r="AJ60" s="96"/>
      <c r="AK60" s="22"/>
    </row>
    <row r="61" spans="1:37" ht="63" customHeight="1">
      <c r="A61" s="73">
        <v>18</v>
      </c>
      <c r="B61" s="18" t="s">
        <v>96</v>
      </c>
      <c r="C61" s="83" t="s">
        <v>171</v>
      </c>
      <c r="D61" s="96">
        <f t="shared" si="17"/>
        <v>5907.6960000000008</v>
      </c>
      <c r="E61" s="87">
        <v>5325.0870000000004</v>
      </c>
      <c r="F61" s="87">
        <v>582.60900000000004</v>
      </c>
      <c r="G61" s="86">
        <v>0</v>
      </c>
      <c r="H61" s="94">
        <f t="shared" si="18"/>
        <v>5907.6960000000008</v>
      </c>
      <c r="I61" s="87">
        <v>5325.0870000000004</v>
      </c>
      <c r="J61" s="87">
        <v>582.60900000000004</v>
      </c>
      <c r="K61" s="96">
        <v>0</v>
      </c>
      <c r="L61" s="96">
        <f t="shared" si="19"/>
        <v>0</v>
      </c>
      <c r="M61" s="82"/>
      <c r="N61" s="82"/>
      <c r="O61" s="96">
        <v>0</v>
      </c>
      <c r="P61" s="96">
        <f t="shared" si="20"/>
        <v>1311.922</v>
      </c>
      <c r="Q61" s="85">
        <v>1142.5129999999999</v>
      </c>
      <c r="R61" s="126">
        <v>169.40899999999999</v>
      </c>
      <c r="S61" s="96"/>
      <c r="T61" s="277"/>
      <c r="U61" s="96">
        <f t="shared" si="21"/>
        <v>5907.6960000000008</v>
      </c>
      <c r="V61" s="87">
        <v>5325.0870000000004</v>
      </c>
      <c r="W61" s="87">
        <v>582.60900000000004</v>
      </c>
      <c r="X61" s="86">
        <v>0</v>
      </c>
      <c r="Y61" s="94">
        <f t="shared" si="22"/>
        <v>5907.6960000000008</v>
      </c>
      <c r="Z61" s="87">
        <v>5325.0870000000004</v>
      </c>
      <c r="AA61" s="87">
        <v>582.60900000000004</v>
      </c>
      <c r="AB61" s="96">
        <v>0</v>
      </c>
      <c r="AC61" s="96">
        <f t="shared" si="23"/>
        <v>0</v>
      </c>
      <c r="AD61" s="82"/>
      <c r="AE61" s="82"/>
      <c r="AF61" s="96">
        <v>0</v>
      </c>
      <c r="AG61" s="96">
        <f t="shared" si="24"/>
        <v>1311.922</v>
      </c>
      <c r="AH61" s="85">
        <v>1142.5129999999999</v>
      </c>
      <c r="AI61" s="126">
        <v>169.40899999999999</v>
      </c>
      <c r="AJ61" s="96"/>
      <c r="AK61" s="22"/>
    </row>
    <row r="62" spans="1:37" ht="61.5" customHeight="1">
      <c r="A62" s="73">
        <v>19</v>
      </c>
      <c r="B62" s="18" t="s">
        <v>97</v>
      </c>
      <c r="C62" s="83" t="s">
        <v>171</v>
      </c>
      <c r="D62" s="96">
        <f t="shared" si="17"/>
        <v>4257.7240000000002</v>
      </c>
      <c r="E62" s="87">
        <v>3822.9409999999998</v>
      </c>
      <c r="F62" s="87">
        <v>434.78300000000002</v>
      </c>
      <c r="G62" s="86">
        <v>0</v>
      </c>
      <c r="H62" s="94">
        <f t="shared" si="18"/>
        <v>4257.7240000000002</v>
      </c>
      <c r="I62" s="87">
        <v>3822.9409999999998</v>
      </c>
      <c r="J62" s="87">
        <v>434.78300000000002</v>
      </c>
      <c r="K62" s="96">
        <v>0</v>
      </c>
      <c r="L62" s="96">
        <f t="shared" si="19"/>
        <v>0</v>
      </c>
      <c r="M62" s="82"/>
      <c r="N62" s="82"/>
      <c r="O62" s="96">
        <v>0</v>
      </c>
      <c r="P62" s="96">
        <f t="shared" si="20"/>
        <v>0</v>
      </c>
      <c r="Q62" s="96"/>
      <c r="R62" s="96"/>
      <c r="S62" s="96"/>
      <c r="T62" s="277"/>
      <c r="U62" s="96">
        <f t="shared" si="21"/>
        <v>4257.7240000000002</v>
      </c>
      <c r="V62" s="87">
        <v>3822.9409999999998</v>
      </c>
      <c r="W62" s="87">
        <v>434.78300000000002</v>
      </c>
      <c r="X62" s="86">
        <v>0</v>
      </c>
      <c r="Y62" s="94">
        <f t="shared" si="22"/>
        <v>4257.7240000000002</v>
      </c>
      <c r="Z62" s="87">
        <v>3822.9409999999998</v>
      </c>
      <c r="AA62" s="87">
        <v>434.78300000000002</v>
      </c>
      <c r="AB62" s="96">
        <v>0</v>
      </c>
      <c r="AC62" s="96">
        <f t="shared" si="23"/>
        <v>0</v>
      </c>
      <c r="AD62" s="82"/>
      <c r="AE62" s="82"/>
      <c r="AF62" s="96">
        <v>0</v>
      </c>
      <c r="AG62" s="96">
        <f t="shared" si="24"/>
        <v>0</v>
      </c>
      <c r="AH62" s="96"/>
      <c r="AI62" s="96"/>
      <c r="AJ62" s="96"/>
      <c r="AK62" s="22"/>
    </row>
    <row r="63" spans="1:37" ht="62.25" customHeight="1">
      <c r="A63" s="73">
        <v>20</v>
      </c>
      <c r="B63" s="18" t="s">
        <v>98</v>
      </c>
      <c r="C63" s="83" t="s">
        <v>171</v>
      </c>
      <c r="D63" s="96">
        <f t="shared" si="17"/>
        <v>1834.088</v>
      </c>
      <c r="E63" s="87">
        <v>1643.663</v>
      </c>
      <c r="F63" s="87">
        <v>190.42500000000001</v>
      </c>
      <c r="G63" s="86">
        <v>0</v>
      </c>
      <c r="H63" s="94">
        <f t="shared" si="18"/>
        <v>1834.088</v>
      </c>
      <c r="I63" s="87">
        <v>1643.663</v>
      </c>
      <c r="J63" s="84">
        <v>190.42500000000001</v>
      </c>
      <c r="K63" s="96">
        <v>0</v>
      </c>
      <c r="L63" s="96">
        <f t="shared" si="19"/>
        <v>0</v>
      </c>
      <c r="M63" s="82"/>
      <c r="N63" s="82"/>
      <c r="O63" s="96">
        <v>0</v>
      </c>
      <c r="P63" s="96">
        <f t="shared" si="20"/>
        <v>0</v>
      </c>
      <c r="Q63" s="96"/>
      <c r="R63" s="96"/>
      <c r="S63" s="96">
        <v>0</v>
      </c>
      <c r="T63" s="277"/>
      <c r="U63" s="96">
        <f t="shared" si="21"/>
        <v>1834.088</v>
      </c>
      <c r="V63" s="87">
        <v>1643.663</v>
      </c>
      <c r="W63" s="87">
        <v>190.42500000000001</v>
      </c>
      <c r="X63" s="86">
        <v>0</v>
      </c>
      <c r="Y63" s="94">
        <f t="shared" si="22"/>
        <v>1834.088</v>
      </c>
      <c r="Z63" s="87">
        <v>1643.663</v>
      </c>
      <c r="AA63" s="84">
        <v>190.42500000000001</v>
      </c>
      <c r="AB63" s="96">
        <v>0</v>
      </c>
      <c r="AC63" s="96">
        <f t="shared" si="23"/>
        <v>0</v>
      </c>
      <c r="AD63" s="82"/>
      <c r="AE63" s="82"/>
      <c r="AF63" s="96">
        <v>0</v>
      </c>
      <c r="AG63" s="96">
        <f t="shared" si="24"/>
        <v>0</v>
      </c>
      <c r="AH63" s="96"/>
      <c r="AI63" s="96"/>
      <c r="AJ63" s="96">
        <v>0</v>
      </c>
      <c r="AK63" s="22"/>
    </row>
    <row r="64" spans="1:37" ht="60" customHeight="1">
      <c r="A64" s="73">
        <v>21</v>
      </c>
      <c r="B64" s="18" t="s">
        <v>99</v>
      </c>
      <c r="C64" s="83" t="s">
        <v>171</v>
      </c>
      <c r="D64" s="95">
        <f t="shared" si="17"/>
        <v>4476.7560000000003</v>
      </c>
      <c r="E64" s="87">
        <f>1500+2505.518</f>
        <v>4005.518</v>
      </c>
      <c r="F64" s="87">
        <v>471.238</v>
      </c>
      <c r="G64" s="86">
        <v>0</v>
      </c>
      <c r="H64" s="96">
        <f t="shared" si="18"/>
        <v>1500</v>
      </c>
      <c r="I64" s="88">
        <f>1500</f>
        <v>1500</v>
      </c>
      <c r="J64" s="84"/>
      <c r="K64" s="96">
        <v>0</v>
      </c>
      <c r="L64" s="94">
        <f t="shared" si="19"/>
        <v>2976.7559999999999</v>
      </c>
      <c r="M64" s="95">
        <v>2505.518</v>
      </c>
      <c r="N64" s="95">
        <v>471.238</v>
      </c>
      <c r="O64" s="96">
        <v>0</v>
      </c>
      <c r="P64" s="96">
        <f t="shared" si="20"/>
        <v>0</v>
      </c>
      <c r="Q64" s="82"/>
      <c r="R64" s="96"/>
      <c r="S64" s="96">
        <v>0</v>
      </c>
      <c r="T64" s="278"/>
      <c r="U64" s="95">
        <f t="shared" si="21"/>
        <v>4476.7560000000003</v>
      </c>
      <c r="V64" s="87">
        <f>1500+2505.518</f>
        <v>4005.518</v>
      </c>
      <c r="W64" s="87">
        <v>471.238</v>
      </c>
      <c r="X64" s="86">
        <v>0</v>
      </c>
      <c r="Y64" s="96">
        <f t="shared" si="22"/>
        <v>1500</v>
      </c>
      <c r="Z64" s="88">
        <f>1500</f>
        <v>1500</v>
      </c>
      <c r="AA64" s="84"/>
      <c r="AB64" s="96">
        <v>0</v>
      </c>
      <c r="AC64" s="94">
        <f t="shared" si="23"/>
        <v>2976.7559999999999</v>
      </c>
      <c r="AD64" s="95">
        <v>2505.518</v>
      </c>
      <c r="AE64" s="95">
        <v>471.238</v>
      </c>
      <c r="AF64" s="96">
        <v>0</v>
      </c>
      <c r="AG64" s="96">
        <f t="shared" si="24"/>
        <v>0</v>
      </c>
      <c r="AH64" s="82"/>
      <c r="AI64" s="96"/>
      <c r="AJ64" s="96">
        <v>0</v>
      </c>
      <c r="AK64" s="22"/>
    </row>
    <row r="65" spans="1:37" s="131" customFormat="1" ht="60.75" customHeight="1">
      <c r="A65" s="20" t="s">
        <v>172</v>
      </c>
      <c r="B65" s="109" t="s">
        <v>173</v>
      </c>
      <c r="C65" s="109"/>
      <c r="D65" s="140">
        <f>SUM(D66:D91)</f>
        <v>224037.5</v>
      </c>
      <c r="E65" s="140">
        <f t="shared" ref="E65:S65" si="25">SUM(E66:E91)</f>
        <v>194816</v>
      </c>
      <c r="F65" s="140">
        <f t="shared" si="25"/>
        <v>19482</v>
      </c>
      <c r="G65" s="140">
        <f t="shared" si="25"/>
        <v>9739.5</v>
      </c>
      <c r="H65" s="140">
        <f t="shared" si="25"/>
        <v>185187.99999999997</v>
      </c>
      <c r="I65" s="140">
        <f t="shared" si="25"/>
        <v>165913</v>
      </c>
      <c r="J65" s="140">
        <f t="shared" si="25"/>
        <v>16591</v>
      </c>
      <c r="K65" s="140">
        <f t="shared" si="25"/>
        <v>2684</v>
      </c>
      <c r="L65" s="140">
        <f t="shared" si="25"/>
        <v>39357.646000000001</v>
      </c>
      <c r="M65" s="140">
        <f t="shared" si="25"/>
        <v>28903</v>
      </c>
      <c r="N65" s="140">
        <f t="shared" si="25"/>
        <v>2891</v>
      </c>
      <c r="O65" s="140">
        <f t="shared" si="25"/>
        <v>7563.6459999999997</v>
      </c>
      <c r="P65" s="140">
        <f t="shared" si="25"/>
        <v>10056.404999999999</v>
      </c>
      <c r="Q65" s="140">
        <f t="shared" si="25"/>
        <v>9682.4499999999971</v>
      </c>
      <c r="R65" s="140">
        <f t="shared" si="25"/>
        <v>0</v>
      </c>
      <c r="S65" s="140">
        <f t="shared" si="25"/>
        <v>373.95500000000004</v>
      </c>
      <c r="T65" s="140"/>
      <c r="U65" s="140">
        <f>SUM(U66:U91)</f>
        <v>224037.5</v>
      </c>
      <c r="V65" s="140">
        <f t="shared" ref="V65:AJ65" si="26">SUM(V66:V91)</f>
        <v>194816</v>
      </c>
      <c r="W65" s="140">
        <f t="shared" si="26"/>
        <v>19482</v>
      </c>
      <c r="X65" s="140">
        <f t="shared" si="26"/>
        <v>9739.5</v>
      </c>
      <c r="Y65" s="140">
        <f t="shared" si="26"/>
        <v>185187.99999999997</v>
      </c>
      <c r="Z65" s="140">
        <f t="shared" si="26"/>
        <v>165913</v>
      </c>
      <c r="AA65" s="140">
        <f t="shared" si="26"/>
        <v>16591</v>
      </c>
      <c r="AB65" s="140">
        <f t="shared" si="26"/>
        <v>2684</v>
      </c>
      <c r="AC65" s="140">
        <f t="shared" si="26"/>
        <v>39357.646000000001</v>
      </c>
      <c r="AD65" s="140">
        <f t="shared" si="26"/>
        <v>28903</v>
      </c>
      <c r="AE65" s="140">
        <f t="shared" si="26"/>
        <v>2891</v>
      </c>
      <c r="AF65" s="140">
        <f t="shared" si="26"/>
        <v>7563.6459999999997</v>
      </c>
      <c r="AG65" s="140">
        <f t="shared" si="26"/>
        <v>10056.404999999999</v>
      </c>
      <c r="AH65" s="140">
        <f t="shared" si="26"/>
        <v>9682.4499999999971</v>
      </c>
      <c r="AI65" s="140">
        <f t="shared" si="26"/>
        <v>0</v>
      </c>
      <c r="AJ65" s="140">
        <f t="shared" si="26"/>
        <v>373.95500000000004</v>
      </c>
      <c r="AK65" s="132"/>
    </row>
    <row r="66" spans="1:37" ht="66.75" customHeight="1">
      <c r="A66" s="82">
        <v>1</v>
      </c>
      <c r="B66" s="23" t="s">
        <v>100</v>
      </c>
      <c r="C66" s="97" t="s">
        <v>181</v>
      </c>
      <c r="D66" s="96">
        <f>E66+F66+G66</f>
        <v>10212</v>
      </c>
      <c r="E66" s="98">
        <v>8880</v>
      </c>
      <c r="F66" s="98">
        <v>888</v>
      </c>
      <c r="G66" s="98">
        <v>444</v>
      </c>
      <c r="H66" s="96">
        <f>I66+J66+K66</f>
        <v>9470</v>
      </c>
      <c r="I66" s="99">
        <v>8609</v>
      </c>
      <c r="J66" s="100">
        <v>861</v>
      </c>
      <c r="K66" s="101">
        <v>0</v>
      </c>
      <c r="L66" s="96">
        <f>M66+N66+O66</f>
        <v>446.125</v>
      </c>
      <c r="M66" s="102">
        <v>271</v>
      </c>
      <c r="N66" s="102">
        <v>27</v>
      </c>
      <c r="O66" s="103">
        <v>148.125</v>
      </c>
      <c r="P66" s="96">
        <f>Q66+R66+S66</f>
        <v>259.83699999999999</v>
      </c>
      <c r="Q66" s="127">
        <v>205.26599999999999</v>
      </c>
      <c r="R66" s="128"/>
      <c r="S66" s="128">
        <v>54.570999999999998</v>
      </c>
      <c r="T66" s="276" t="s">
        <v>187</v>
      </c>
      <c r="U66" s="96">
        <f>V66+W66+X66</f>
        <v>10212</v>
      </c>
      <c r="V66" s="98">
        <v>8880</v>
      </c>
      <c r="W66" s="98">
        <v>888</v>
      </c>
      <c r="X66" s="98">
        <v>444</v>
      </c>
      <c r="Y66" s="96">
        <f>Z66+AA66+AB66</f>
        <v>9470</v>
      </c>
      <c r="Z66" s="99">
        <v>8609</v>
      </c>
      <c r="AA66" s="100">
        <v>861</v>
      </c>
      <c r="AB66" s="101">
        <v>0</v>
      </c>
      <c r="AC66" s="96">
        <f>AD66+AE66+AF66</f>
        <v>446.125</v>
      </c>
      <c r="AD66" s="102">
        <v>271</v>
      </c>
      <c r="AE66" s="102">
        <v>27</v>
      </c>
      <c r="AF66" s="103">
        <v>148.125</v>
      </c>
      <c r="AG66" s="96">
        <f>AH66+AI66+AJ66</f>
        <v>259.83699999999999</v>
      </c>
      <c r="AH66" s="127">
        <v>205.26599999999999</v>
      </c>
      <c r="AI66" s="128"/>
      <c r="AJ66" s="128">
        <v>54.570999999999998</v>
      </c>
      <c r="AK66" s="22"/>
    </row>
    <row r="67" spans="1:37" ht="59.25" customHeight="1">
      <c r="A67" s="82">
        <v>2</v>
      </c>
      <c r="B67" s="24" t="s">
        <v>101</v>
      </c>
      <c r="C67" s="97" t="s">
        <v>181</v>
      </c>
      <c r="D67" s="96">
        <f t="shared" ref="D67:D91" si="27">E67+F67+G67</f>
        <v>10719</v>
      </c>
      <c r="E67" s="98">
        <v>9321</v>
      </c>
      <c r="F67" s="98">
        <v>932</v>
      </c>
      <c r="G67" s="98">
        <v>466</v>
      </c>
      <c r="H67" s="96">
        <f t="shared" ref="H67:H91" si="28">I67+J67+K67</f>
        <v>10252.540000000001</v>
      </c>
      <c r="I67" s="99">
        <v>9320.5400000000009</v>
      </c>
      <c r="J67" s="100">
        <v>932</v>
      </c>
      <c r="K67" s="104">
        <v>0</v>
      </c>
      <c r="L67" s="96">
        <f t="shared" ref="L67:L91" si="29">M67+N67+O67</f>
        <v>450.45999999999913</v>
      </c>
      <c r="M67" s="103">
        <v>0.45999999999912689</v>
      </c>
      <c r="N67" s="103">
        <v>0</v>
      </c>
      <c r="O67" s="102">
        <v>450</v>
      </c>
      <c r="P67" s="96">
        <f t="shared" ref="P67:P91" si="30">Q67+R67+S67</f>
        <v>8.68</v>
      </c>
      <c r="Q67" s="128">
        <v>0</v>
      </c>
      <c r="R67" s="128"/>
      <c r="S67" s="127">
        <v>8.68</v>
      </c>
      <c r="T67" s="277"/>
      <c r="U67" s="96">
        <f t="shared" ref="U67:U91" si="31">V67+W67+X67</f>
        <v>10719</v>
      </c>
      <c r="V67" s="98">
        <v>9321</v>
      </c>
      <c r="W67" s="98">
        <v>932</v>
      </c>
      <c r="X67" s="98">
        <v>466</v>
      </c>
      <c r="Y67" s="96">
        <f t="shared" ref="Y67:Y91" si="32">Z67+AA67+AB67</f>
        <v>10252.540000000001</v>
      </c>
      <c r="Z67" s="99">
        <v>9320.5400000000009</v>
      </c>
      <c r="AA67" s="100">
        <v>932</v>
      </c>
      <c r="AB67" s="104">
        <v>0</v>
      </c>
      <c r="AC67" s="96">
        <f t="shared" ref="AC67:AC91" si="33">AD67+AE67+AF67</f>
        <v>450.45999999999913</v>
      </c>
      <c r="AD67" s="103">
        <v>0.45999999999912689</v>
      </c>
      <c r="AE67" s="103">
        <v>0</v>
      </c>
      <c r="AF67" s="102">
        <v>450</v>
      </c>
      <c r="AG67" s="96">
        <f t="shared" ref="AG67:AG91" si="34">AH67+AI67+AJ67</f>
        <v>8.68</v>
      </c>
      <c r="AH67" s="128">
        <v>0</v>
      </c>
      <c r="AI67" s="128"/>
      <c r="AJ67" s="127">
        <v>8.68</v>
      </c>
      <c r="AK67" s="22"/>
    </row>
    <row r="68" spans="1:37" ht="55.5" customHeight="1">
      <c r="A68" s="82">
        <v>3</v>
      </c>
      <c r="B68" s="24" t="s">
        <v>102</v>
      </c>
      <c r="C68" s="97" t="s">
        <v>181</v>
      </c>
      <c r="D68" s="159">
        <f t="shared" si="27"/>
        <v>19425</v>
      </c>
      <c r="E68" s="158">
        <v>16891</v>
      </c>
      <c r="F68" s="158">
        <v>1689</v>
      </c>
      <c r="G68" s="158">
        <v>845</v>
      </c>
      <c r="H68" s="96">
        <f t="shared" si="28"/>
        <v>15758</v>
      </c>
      <c r="I68" s="100">
        <v>14326</v>
      </c>
      <c r="J68" s="100">
        <v>1432</v>
      </c>
      <c r="K68" s="104">
        <v>0</v>
      </c>
      <c r="L68" s="96">
        <f t="shared" si="29"/>
        <v>3421.7</v>
      </c>
      <c r="M68" s="102">
        <v>2565</v>
      </c>
      <c r="N68" s="105">
        <v>256.7</v>
      </c>
      <c r="O68" s="102">
        <v>600</v>
      </c>
      <c r="P68" s="96">
        <f t="shared" si="30"/>
        <v>0</v>
      </c>
      <c r="Q68" s="128">
        <v>0</v>
      </c>
      <c r="R68" s="128"/>
      <c r="S68" s="128">
        <v>0</v>
      </c>
      <c r="T68" s="277"/>
      <c r="U68" s="159">
        <f t="shared" si="31"/>
        <v>19425</v>
      </c>
      <c r="V68" s="158">
        <v>16891</v>
      </c>
      <c r="W68" s="158">
        <v>1689</v>
      </c>
      <c r="X68" s="158">
        <v>845</v>
      </c>
      <c r="Y68" s="96">
        <f t="shared" si="32"/>
        <v>15758</v>
      </c>
      <c r="Z68" s="100">
        <v>14326</v>
      </c>
      <c r="AA68" s="100">
        <v>1432</v>
      </c>
      <c r="AB68" s="104">
        <v>0</v>
      </c>
      <c r="AC68" s="96">
        <f t="shared" si="33"/>
        <v>3421.7</v>
      </c>
      <c r="AD68" s="102">
        <v>2565</v>
      </c>
      <c r="AE68" s="105">
        <v>256.7</v>
      </c>
      <c r="AF68" s="102">
        <v>600</v>
      </c>
      <c r="AG68" s="96">
        <f t="shared" si="34"/>
        <v>0</v>
      </c>
      <c r="AH68" s="128">
        <v>0</v>
      </c>
      <c r="AI68" s="128"/>
      <c r="AJ68" s="128">
        <v>0</v>
      </c>
      <c r="AK68" s="22"/>
    </row>
    <row r="69" spans="1:37" ht="59.25" customHeight="1">
      <c r="A69" s="82">
        <v>4</v>
      </c>
      <c r="B69" s="24" t="s">
        <v>103</v>
      </c>
      <c r="C69" s="97" t="s">
        <v>181</v>
      </c>
      <c r="D69" s="159">
        <f t="shared" si="27"/>
        <v>18975</v>
      </c>
      <c r="E69" s="158">
        <v>16500</v>
      </c>
      <c r="F69" s="158">
        <v>1650</v>
      </c>
      <c r="G69" s="158">
        <v>825</v>
      </c>
      <c r="H69" s="96">
        <f t="shared" si="28"/>
        <v>13414.444</v>
      </c>
      <c r="I69" s="100">
        <v>12152.755999999999</v>
      </c>
      <c r="J69" s="100">
        <v>1261.6880000000001</v>
      </c>
      <c r="K69" s="104">
        <v>0</v>
      </c>
      <c r="L69" s="96">
        <f t="shared" si="29"/>
        <v>5335.5560000000005</v>
      </c>
      <c r="M69" s="102">
        <v>4347.2440000000006</v>
      </c>
      <c r="N69" s="106">
        <v>388.3119999999999</v>
      </c>
      <c r="O69" s="102">
        <v>600</v>
      </c>
      <c r="P69" s="96">
        <f t="shared" si="30"/>
        <v>2072.77</v>
      </c>
      <c r="Q69" s="129">
        <v>2072.77</v>
      </c>
      <c r="R69" s="128"/>
      <c r="S69" s="128">
        <v>0</v>
      </c>
      <c r="T69" s="277"/>
      <c r="U69" s="159">
        <f t="shared" si="31"/>
        <v>18975</v>
      </c>
      <c r="V69" s="158">
        <v>16500</v>
      </c>
      <c r="W69" s="158">
        <v>1650</v>
      </c>
      <c r="X69" s="158">
        <v>825</v>
      </c>
      <c r="Y69" s="96">
        <f t="shared" si="32"/>
        <v>13414.444</v>
      </c>
      <c r="Z69" s="100">
        <v>12152.755999999999</v>
      </c>
      <c r="AA69" s="100">
        <v>1261.6880000000001</v>
      </c>
      <c r="AB69" s="104">
        <v>0</v>
      </c>
      <c r="AC69" s="96">
        <f t="shared" si="33"/>
        <v>5335.5560000000005</v>
      </c>
      <c r="AD69" s="102">
        <v>4347.2440000000006</v>
      </c>
      <c r="AE69" s="106">
        <v>388.3119999999999</v>
      </c>
      <c r="AF69" s="102">
        <v>600</v>
      </c>
      <c r="AG69" s="96">
        <f t="shared" si="34"/>
        <v>2072.77</v>
      </c>
      <c r="AH69" s="129">
        <v>2072.77</v>
      </c>
      <c r="AI69" s="128"/>
      <c r="AJ69" s="128">
        <v>0</v>
      </c>
      <c r="AK69" s="22"/>
    </row>
    <row r="70" spans="1:37" ht="59.25" customHeight="1">
      <c r="A70" s="82">
        <v>5</v>
      </c>
      <c r="B70" s="24" t="s">
        <v>104</v>
      </c>
      <c r="C70" s="97" t="s">
        <v>181</v>
      </c>
      <c r="D70" s="159">
        <f t="shared" si="27"/>
        <v>5515</v>
      </c>
      <c r="E70" s="158">
        <v>4795</v>
      </c>
      <c r="F70" s="158">
        <v>480</v>
      </c>
      <c r="G70" s="158">
        <v>240</v>
      </c>
      <c r="H70" s="96">
        <f t="shared" si="28"/>
        <v>4672.799</v>
      </c>
      <c r="I70" s="100">
        <v>4253.799</v>
      </c>
      <c r="J70" s="100">
        <v>419</v>
      </c>
      <c r="K70" s="104">
        <v>0</v>
      </c>
      <c r="L70" s="96">
        <f t="shared" si="29"/>
        <v>802.20100000000002</v>
      </c>
      <c r="M70" s="105">
        <v>541.20100000000002</v>
      </c>
      <c r="N70" s="102">
        <v>61</v>
      </c>
      <c r="O70" s="102">
        <v>200</v>
      </c>
      <c r="P70" s="96">
        <f t="shared" si="30"/>
        <v>0</v>
      </c>
      <c r="Q70" s="128">
        <v>0</v>
      </c>
      <c r="R70" s="128"/>
      <c r="S70" s="128">
        <v>0</v>
      </c>
      <c r="T70" s="277"/>
      <c r="U70" s="159">
        <f t="shared" si="31"/>
        <v>5515</v>
      </c>
      <c r="V70" s="158">
        <v>4795</v>
      </c>
      <c r="W70" s="158">
        <v>480</v>
      </c>
      <c r="X70" s="158">
        <v>240</v>
      </c>
      <c r="Y70" s="96">
        <f t="shared" si="32"/>
        <v>4672.799</v>
      </c>
      <c r="Z70" s="100">
        <v>4253.799</v>
      </c>
      <c r="AA70" s="100">
        <v>419</v>
      </c>
      <c r="AB70" s="104">
        <v>0</v>
      </c>
      <c r="AC70" s="96">
        <f t="shared" si="33"/>
        <v>802.20100000000002</v>
      </c>
      <c r="AD70" s="105">
        <v>541.20100000000002</v>
      </c>
      <c r="AE70" s="102">
        <v>61</v>
      </c>
      <c r="AF70" s="102">
        <v>200</v>
      </c>
      <c r="AG70" s="96">
        <f t="shared" si="34"/>
        <v>0</v>
      </c>
      <c r="AH70" s="128">
        <v>0</v>
      </c>
      <c r="AI70" s="128"/>
      <c r="AJ70" s="128">
        <v>0</v>
      </c>
      <c r="AK70" s="22"/>
    </row>
    <row r="71" spans="1:37" ht="63.75" customHeight="1">
      <c r="A71" s="82">
        <v>6</v>
      </c>
      <c r="B71" s="24" t="s">
        <v>105</v>
      </c>
      <c r="C71" s="97" t="s">
        <v>181</v>
      </c>
      <c r="D71" s="96">
        <f t="shared" si="27"/>
        <v>12650</v>
      </c>
      <c r="E71" s="107">
        <v>11000</v>
      </c>
      <c r="F71" s="107">
        <v>1100</v>
      </c>
      <c r="G71" s="97">
        <v>550</v>
      </c>
      <c r="H71" s="96">
        <f t="shared" si="28"/>
        <v>8105</v>
      </c>
      <c r="I71" s="100">
        <v>7368</v>
      </c>
      <c r="J71" s="100">
        <v>737</v>
      </c>
      <c r="K71" s="104">
        <v>0</v>
      </c>
      <c r="L71" s="96">
        <f t="shared" si="29"/>
        <v>4495</v>
      </c>
      <c r="M71" s="102">
        <v>3632</v>
      </c>
      <c r="N71" s="102">
        <v>363</v>
      </c>
      <c r="O71" s="102">
        <v>500</v>
      </c>
      <c r="P71" s="95">
        <f t="shared" si="30"/>
        <v>1506.7</v>
      </c>
      <c r="Q71" s="129">
        <v>1394.7</v>
      </c>
      <c r="R71" s="128"/>
      <c r="S71" s="130">
        <v>112</v>
      </c>
      <c r="T71" s="277"/>
      <c r="U71" s="96">
        <f t="shared" si="31"/>
        <v>12650</v>
      </c>
      <c r="V71" s="107">
        <v>11000</v>
      </c>
      <c r="W71" s="107">
        <v>1100</v>
      </c>
      <c r="X71" s="97">
        <v>550</v>
      </c>
      <c r="Y71" s="96">
        <f t="shared" si="32"/>
        <v>8105</v>
      </c>
      <c r="Z71" s="100">
        <v>7368</v>
      </c>
      <c r="AA71" s="100">
        <v>737</v>
      </c>
      <c r="AB71" s="104">
        <v>0</v>
      </c>
      <c r="AC71" s="96">
        <f t="shared" si="33"/>
        <v>4495</v>
      </c>
      <c r="AD71" s="102">
        <v>3632</v>
      </c>
      <c r="AE71" s="102">
        <v>363</v>
      </c>
      <c r="AF71" s="102">
        <v>500</v>
      </c>
      <c r="AG71" s="95">
        <f t="shared" si="34"/>
        <v>1506.7</v>
      </c>
      <c r="AH71" s="129">
        <v>1394.7</v>
      </c>
      <c r="AI71" s="128"/>
      <c r="AJ71" s="130">
        <v>112</v>
      </c>
      <c r="AK71" s="22"/>
    </row>
    <row r="72" spans="1:37" ht="60.75" customHeight="1">
      <c r="A72" s="82">
        <v>7</v>
      </c>
      <c r="B72" s="25" t="s">
        <v>106</v>
      </c>
      <c r="C72" s="97" t="s">
        <v>181</v>
      </c>
      <c r="D72" s="96">
        <f t="shared" si="27"/>
        <v>18400</v>
      </c>
      <c r="E72" s="107">
        <v>16000</v>
      </c>
      <c r="F72" s="107">
        <v>1600</v>
      </c>
      <c r="G72" s="97">
        <v>800</v>
      </c>
      <c r="H72" s="96">
        <f t="shared" si="28"/>
        <v>13054</v>
      </c>
      <c r="I72" s="100">
        <v>11867</v>
      </c>
      <c r="J72" s="100">
        <v>1187</v>
      </c>
      <c r="K72" s="104">
        <v>0</v>
      </c>
      <c r="L72" s="96">
        <f t="shared" si="29"/>
        <v>5296.3</v>
      </c>
      <c r="M72" s="102">
        <v>4133</v>
      </c>
      <c r="N72" s="105">
        <v>413.3</v>
      </c>
      <c r="O72" s="102">
        <v>750</v>
      </c>
      <c r="P72" s="94">
        <f t="shared" si="30"/>
        <v>2340.86</v>
      </c>
      <c r="Q72" s="127">
        <v>2340.86</v>
      </c>
      <c r="R72" s="128"/>
      <c r="S72" s="128">
        <v>0</v>
      </c>
      <c r="T72" s="277"/>
      <c r="U72" s="96">
        <f t="shared" si="31"/>
        <v>18400</v>
      </c>
      <c r="V72" s="107">
        <v>16000</v>
      </c>
      <c r="W72" s="107">
        <v>1600</v>
      </c>
      <c r="X72" s="97">
        <v>800</v>
      </c>
      <c r="Y72" s="96">
        <f t="shared" si="32"/>
        <v>13054</v>
      </c>
      <c r="Z72" s="100">
        <v>11867</v>
      </c>
      <c r="AA72" s="100">
        <v>1187</v>
      </c>
      <c r="AB72" s="104">
        <v>0</v>
      </c>
      <c r="AC72" s="96">
        <f t="shared" si="33"/>
        <v>5296.3</v>
      </c>
      <c r="AD72" s="102">
        <v>4133</v>
      </c>
      <c r="AE72" s="105">
        <v>413.3</v>
      </c>
      <c r="AF72" s="102">
        <v>750</v>
      </c>
      <c r="AG72" s="94">
        <f t="shared" si="34"/>
        <v>2340.86</v>
      </c>
      <c r="AH72" s="127">
        <v>2340.86</v>
      </c>
      <c r="AI72" s="128"/>
      <c r="AJ72" s="128">
        <v>0</v>
      </c>
      <c r="AK72" s="22"/>
    </row>
    <row r="73" spans="1:37" ht="59.25" customHeight="1">
      <c r="A73" s="82">
        <v>8</v>
      </c>
      <c r="B73" s="25" t="s">
        <v>107</v>
      </c>
      <c r="C73" s="97" t="s">
        <v>181</v>
      </c>
      <c r="D73" s="96">
        <f t="shared" si="27"/>
        <v>17399.5</v>
      </c>
      <c r="E73" s="107">
        <v>15130</v>
      </c>
      <c r="F73" s="107">
        <v>1513</v>
      </c>
      <c r="G73" s="108">
        <v>756.5</v>
      </c>
      <c r="H73" s="96">
        <f t="shared" si="28"/>
        <v>16520</v>
      </c>
      <c r="I73" s="100">
        <v>15018</v>
      </c>
      <c r="J73" s="100">
        <v>1502</v>
      </c>
      <c r="K73" s="104">
        <v>0</v>
      </c>
      <c r="L73" s="96">
        <f t="shared" si="29"/>
        <v>773</v>
      </c>
      <c r="M73" s="102">
        <v>112</v>
      </c>
      <c r="N73" s="102">
        <v>11</v>
      </c>
      <c r="O73" s="102">
        <v>650</v>
      </c>
      <c r="P73" s="96">
        <f t="shared" si="30"/>
        <v>0</v>
      </c>
      <c r="Q73" s="128">
        <v>0</v>
      </c>
      <c r="R73" s="128"/>
      <c r="S73" s="128">
        <v>0</v>
      </c>
      <c r="T73" s="277"/>
      <c r="U73" s="96">
        <f t="shared" si="31"/>
        <v>17399.5</v>
      </c>
      <c r="V73" s="107">
        <v>15130</v>
      </c>
      <c r="W73" s="107">
        <v>1513</v>
      </c>
      <c r="X73" s="108">
        <v>756.5</v>
      </c>
      <c r="Y73" s="96">
        <f t="shared" si="32"/>
        <v>16520</v>
      </c>
      <c r="Z73" s="100">
        <v>15018</v>
      </c>
      <c r="AA73" s="100">
        <v>1502</v>
      </c>
      <c r="AB73" s="104">
        <v>0</v>
      </c>
      <c r="AC73" s="96">
        <f t="shared" si="33"/>
        <v>773</v>
      </c>
      <c r="AD73" s="102">
        <v>112</v>
      </c>
      <c r="AE73" s="102">
        <v>11</v>
      </c>
      <c r="AF73" s="102">
        <v>650</v>
      </c>
      <c r="AG73" s="96">
        <f t="shared" si="34"/>
        <v>0</v>
      </c>
      <c r="AH73" s="128">
        <v>0</v>
      </c>
      <c r="AI73" s="128"/>
      <c r="AJ73" s="128">
        <v>0</v>
      </c>
      <c r="AK73" s="22"/>
    </row>
    <row r="74" spans="1:37" ht="63.75" customHeight="1">
      <c r="A74" s="82">
        <v>9</v>
      </c>
      <c r="B74" s="23" t="s">
        <v>108</v>
      </c>
      <c r="C74" s="97" t="s">
        <v>181</v>
      </c>
      <c r="D74" s="96">
        <f t="shared" si="27"/>
        <v>19665</v>
      </c>
      <c r="E74" s="100">
        <v>17100</v>
      </c>
      <c r="F74" s="97">
        <v>1710</v>
      </c>
      <c r="G74" s="97">
        <v>855</v>
      </c>
      <c r="H74" s="96">
        <f t="shared" si="28"/>
        <v>16350</v>
      </c>
      <c r="I74" s="100">
        <v>14864</v>
      </c>
      <c r="J74" s="100">
        <v>1486</v>
      </c>
      <c r="K74" s="104">
        <v>0</v>
      </c>
      <c r="L74" s="96">
        <f t="shared" si="29"/>
        <v>3060</v>
      </c>
      <c r="M74" s="102">
        <v>2236</v>
      </c>
      <c r="N74" s="102">
        <v>224</v>
      </c>
      <c r="O74" s="102">
        <v>600</v>
      </c>
      <c r="P74" s="96">
        <f t="shared" si="30"/>
        <v>351.8779999999997</v>
      </c>
      <c r="Q74" s="128">
        <v>351.8779999999997</v>
      </c>
      <c r="R74" s="128"/>
      <c r="S74" s="128">
        <v>0</v>
      </c>
      <c r="T74" s="277"/>
      <c r="U74" s="96">
        <f t="shared" si="31"/>
        <v>19665</v>
      </c>
      <c r="V74" s="100">
        <v>17100</v>
      </c>
      <c r="W74" s="97">
        <v>1710</v>
      </c>
      <c r="X74" s="97">
        <v>855</v>
      </c>
      <c r="Y74" s="96">
        <f t="shared" si="32"/>
        <v>16350</v>
      </c>
      <c r="Z74" s="100">
        <v>14864</v>
      </c>
      <c r="AA74" s="100">
        <v>1486</v>
      </c>
      <c r="AB74" s="104">
        <v>0</v>
      </c>
      <c r="AC74" s="96">
        <f t="shared" si="33"/>
        <v>3060</v>
      </c>
      <c r="AD74" s="102">
        <v>2236</v>
      </c>
      <c r="AE74" s="102">
        <v>224</v>
      </c>
      <c r="AF74" s="102">
        <v>600</v>
      </c>
      <c r="AG74" s="96">
        <f t="shared" si="34"/>
        <v>351.8779999999997</v>
      </c>
      <c r="AH74" s="128">
        <v>351.8779999999997</v>
      </c>
      <c r="AI74" s="128"/>
      <c r="AJ74" s="128">
        <v>0</v>
      </c>
      <c r="AK74" s="22"/>
    </row>
    <row r="75" spans="1:37" ht="69" customHeight="1">
      <c r="A75" s="82">
        <v>10</v>
      </c>
      <c r="B75" s="24" t="s">
        <v>109</v>
      </c>
      <c r="C75" s="97" t="s">
        <v>181</v>
      </c>
      <c r="D75" s="96">
        <f t="shared" si="27"/>
        <v>10380</v>
      </c>
      <c r="E75" s="100">
        <v>9026</v>
      </c>
      <c r="F75" s="97">
        <v>903</v>
      </c>
      <c r="G75" s="97">
        <v>451</v>
      </c>
      <c r="H75" s="96">
        <f t="shared" si="28"/>
        <v>9200</v>
      </c>
      <c r="I75" s="100">
        <v>8364</v>
      </c>
      <c r="J75" s="100">
        <v>836</v>
      </c>
      <c r="K75" s="104">
        <v>0</v>
      </c>
      <c r="L75" s="96">
        <f t="shared" si="29"/>
        <v>1079</v>
      </c>
      <c r="M75" s="102">
        <v>662</v>
      </c>
      <c r="N75" s="103">
        <v>67</v>
      </c>
      <c r="O75" s="105">
        <v>350</v>
      </c>
      <c r="P75" s="96">
        <f t="shared" si="30"/>
        <v>545.03699999999981</v>
      </c>
      <c r="Q75" s="128">
        <v>545.03699999999981</v>
      </c>
      <c r="R75" s="128"/>
      <c r="S75" s="128">
        <v>0</v>
      </c>
      <c r="T75" s="277"/>
      <c r="U75" s="96">
        <f t="shared" si="31"/>
        <v>10380</v>
      </c>
      <c r="V75" s="100">
        <v>9026</v>
      </c>
      <c r="W75" s="97">
        <v>903</v>
      </c>
      <c r="X75" s="97">
        <v>451</v>
      </c>
      <c r="Y75" s="96">
        <f t="shared" si="32"/>
        <v>9200</v>
      </c>
      <c r="Z75" s="100">
        <v>8364</v>
      </c>
      <c r="AA75" s="100">
        <v>836</v>
      </c>
      <c r="AB75" s="104">
        <v>0</v>
      </c>
      <c r="AC75" s="96">
        <f t="shared" si="33"/>
        <v>1079</v>
      </c>
      <c r="AD75" s="102">
        <v>662</v>
      </c>
      <c r="AE75" s="103">
        <v>67</v>
      </c>
      <c r="AF75" s="105">
        <v>350</v>
      </c>
      <c r="AG75" s="96">
        <f t="shared" si="34"/>
        <v>545.03699999999981</v>
      </c>
      <c r="AH75" s="128">
        <v>545.03699999999981</v>
      </c>
      <c r="AI75" s="128"/>
      <c r="AJ75" s="128">
        <v>0</v>
      </c>
      <c r="AK75" s="22"/>
    </row>
    <row r="76" spans="1:37" ht="63.75" customHeight="1">
      <c r="A76" s="82">
        <v>11</v>
      </c>
      <c r="B76" s="23" t="s">
        <v>110</v>
      </c>
      <c r="C76" s="97" t="s">
        <v>181</v>
      </c>
      <c r="D76" s="96">
        <f t="shared" si="27"/>
        <v>8280</v>
      </c>
      <c r="E76" s="100">
        <v>7200</v>
      </c>
      <c r="F76" s="97">
        <v>720</v>
      </c>
      <c r="G76" s="97">
        <v>360</v>
      </c>
      <c r="H76" s="96">
        <f t="shared" si="28"/>
        <v>4950</v>
      </c>
      <c r="I76" s="100">
        <v>4500</v>
      </c>
      <c r="J76" s="100">
        <v>450</v>
      </c>
      <c r="K76" s="104">
        <v>0</v>
      </c>
      <c r="L76" s="96">
        <f t="shared" si="29"/>
        <v>3270</v>
      </c>
      <c r="M76" s="102">
        <v>2700</v>
      </c>
      <c r="N76" s="102">
        <v>270</v>
      </c>
      <c r="O76" s="102">
        <v>300</v>
      </c>
      <c r="P76" s="96">
        <f t="shared" si="30"/>
        <v>1807.3030000000001</v>
      </c>
      <c r="Q76" s="129">
        <v>1807.3030000000001</v>
      </c>
      <c r="R76" s="128"/>
      <c r="S76" s="128">
        <v>0</v>
      </c>
      <c r="T76" s="277"/>
      <c r="U76" s="96">
        <f t="shared" si="31"/>
        <v>8280</v>
      </c>
      <c r="V76" s="100">
        <v>7200</v>
      </c>
      <c r="W76" s="97">
        <v>720</v>
      </c>
      <c r="X76" s="97">
        <v>360</v>
      </c>
      <c r="Y76" s="96">
        <f t="shared" si="32"/>
        <v>4950</v>
      </c>
      <c r="Z76" s="100">
        <v>4500</v>
      </c>
      <c r="AA76" s="100">
        <v>450</v>
      </c>
      <c r="AB76" s="104">
        <v>0</v>
      </c>
      <c r="AC76" s="96">
        <f t="shared" si="33"/>
        <v>3270</v>
      </c>
      <c r="AD76" s="102">
        <v>2700</v>
      </c>
      <c r="AE76" s="102">
        <v>270</v>
      </c>
      <c r="AF76" s="102">
        <v>300</v>
      </c>
      <c r="AG76" s="96">
        <f t="shared" si="34"/>
        <v>1807.3030000000001</v>
      </c>
      <c r="AH76" s="129">
        <v>1807.3030000000001</v>
      </c>
      <c r="AI76" s="128"/>
      <c r="AJ76" s="128">
        <v>0</v>
      </c>
      <c r="AK76" s="22"/>
    </row>
    <row r="77" spans="1:37" ht="52.5" customHeight="1">
      <c r="A77" s="82">
        <v>12</v>
      </c>
      <c r="B77" s="26" t="s">
        <v>111</v>
      </c>
      <c r="C77" s="97" t="s">
        <v>181</v>
      </c>
      <c r="D77" s="96">
        <f t="shared" si="27"/>
        <v>6890</v>
      </c>
      <c r="E77" s="100">
        <v>5992</v>
      </c>
      <c r="F77" s="97">
        <v>599</v>
      </c>
      <c r="G77" s="97">
        <v>299</v>
      </c>
      <c r="H77" s="96">
        <f t="shared" si="28"/>
        <v>5427.4359999999997</v>
      </c>
      <c r="I77" s="100">
        <v>4934.1239999999998</v>
      </c>
      <c r="J77" s="100">
        <v>493.31200000000001</v>
      </c>
      <c r="K77" s="104">
        <v>0</v>
      </c>
      <c r="L77" s="96">
        <f t="shared" si="29"/>
        <v>1403.5640000000001</v>
      </c>
      <c r="M77" s="105">
        <v>1057.876</v>
      </c>
      <c r="N77" s="106">
        <v>105.688</v>
      </c>
      <c r="O77" s="102">
        <v>240</v>
      </c>
      <c r="P77" s="96">
        <f t="shared" si="30"/>
        <v>255.65899999999965</v>
      </c>
      <c r="Q77" s="127">
        <v>255.65899999999965</v>
      </c>
      <c r="R77" s="128"/>
      <c r="S77" s="128">
        <v>0</v>
      </c>
      <c r="T77" s="277"/>
      <c r="U77" s="96">
        <f t="shared" si="31"/>
        <v>6890</v>
      </c>
      <c r="V77" s="100">
        <v>5992</v>
      </c>
      <c r="W77" s="97">
        <v>599</v>
      </c>
      <c r="X77" s="97">
        <v>299</v>
      </c>
      <c r="Y77" s="96">
        <f t="shared" si="32"/>
        <v>5427.4359999999997</v>
      </c>
      <c r="Z77" s="100">
        <v>4934.1239999999998</v>
      </c>
      <c r="AA77" s="100">
        <v>493.31200000000001</v>
      </c>
      <c r="AB77" s="104">
        <v>0</v>
      </c>
      <c r="AC77" s="96">
        <f t="shared" si="33"/>
        <v>1403.5640000000001</v>
      </c>
      <c r="AD77" s="105">
        <v>1057.876</v>
      </c>
      <c r="AE77" s="106">
        <v>105.688</v>
      </c>
      <c r="AF77" s="102">
        <v>240</v>
      </c>
      <c r="AG77" s="96">
        <f t="shared" si="34"/>
        <v>255.65899999999965</v>
      </c>
      <c r="AH77" s="127">
        <v>255.65899999999965</v>
      </c>
      <c r="AI77" s="128"/>
      <c r="AJ77" s="128">
        <v>0</v>
      </c>
      <c r="AK77" s="22"/>
    </row>
    <row r="78" spans="1:37" ht="63.75" customHeight="1">
      <c r="A78" s="82">
        <v>13</v>
      </c>
      <c r="B78" s="26" t="s">
        <v>112</v>
      </c>
      <c r="C78" s="97" t="s">
        <v>181</v>
      </c>
      <c r="D78" s="96">
        <f t="shared" si="27"/>
        <v>4103</v>
      </c>
      <c r="E78" s="160">
        <v>3568</v>
      </c>
      <c r="F78" s="158">
        <v>358</v>
      </c>
      <c r="G78" s="158">
        <v>177</v>
      </c>
      <c r="H78" s="96">
        <f t="shared" si="28"/>
        <v>1300</v>
      </c>
      <c r="I78" s="100">
        <v>1182</v>
      </c>
      <c r="J78" s="100">
        <v>118</v>
      </c>
      <c r="K78" s="104">
        <v>0</v>
      </c>
      <c r="L78" s="96">
        <f t="shared" si="29"/>
        <v>2726</v>
      </c>
      <c r="M78" s="102">
        <v>2386</v>
      </c>
      <c r="N78" s="102">
        <v>240</v>
      </c>
      <c r="O78" s="102">
        <v>100</v>
      </c>
      <c r="P78" s="96">
        <f t="shared" si="30"/>
        <v>0</v>
      </c>
      <c r="Q78" s="128">
        <v>0</v>
      </c>
      <c r="R78" s="128"/>
      <c r="S78" s="128">
        <v>0</v>
      </c>
      <c r="T78" s="277"/>
      <c r="U78" s="96">
        <f t="shared" si="31"/>
        <v>4103</v>
      </c>
      <c r="V78" s="160">
        <v>3568</v>
      </c>
      <c r="W78" s="158">
        <v>358</v>
      </c>
      <c r="X78" s="158">
        <v>177</v>
      </c>
      <c r="Y78" s="96">
        <f t="shared" si="32"/>
        <v>1300</v>
      </c>
      <c r="Z78" s="100">
        <v>1182</v>
      </c>
      <c r="AA78" s="100">
        <v>118</v>
      </c>
      <c r="AB78" s="104">
        <v>0</v>
      </c>
      <c r="AC78" s="96">
        <f t="shared" si="33"/>
        <v>2726</v>
      </c>
      <c r="AD78" s="102">
        <v>2386</v>
      </c>
      <c r="AE78" s="102">
        <v>240</v>
      </c>
      <c r="AF78" s="102">
        <v>100</v>
      </c>
      <c r="AG78" s="96">
        <f t="shared" si="34"/>
        <v>0</v>
      </c>
      <c r="AH78" s="128">
        <v>0</v>
      </c>
      <c r="AI78" s="128"/>
      <c r="AJ78" s="128">
        <v>0</v>
      </c>
      <c r="AK78" s="22"/>
    </row>
    <row r="79" spans="1:37" ht="62.25" customHeight="1">
      <c r="A79" s="82">
        <v>14</v>
      </c>
      <c r="B79" s="24" t="s">
        <v>113</v>
      </c>
      <c r="C79" s="97" t="s">
        <v>181</v>
      </c>
      <c r="D79" s="96">
        <f t="shared" si="27"/>
        <v>4201.5</v>
      </c>
      <c r="E79" s="160">
        <v>3654</v>
      </c>
      <c r="F79" s="158">
        <v>365</v>
      </c>
      <c r="G79" s="161">
        <v>182.5</v>
      </c>
      <c r="H79" s="96">
        <f t="shared" si="28"/>
        <v>3800</v>
      </c>
      <c r="I79" s="100">
        <v>3455</v>
      </c>
      <c r="J79" s="100">
        <v>345</v>
      </c>
      <c r="K79" s="104">
        <v>0</v>
      </c>
      <c r="L79" s="96">
        <f t="shared" si="29"/>
        <v>402</v>
      </c>
      <c r="M79" s="102">
        <v>199</v>
      </c>
      <c r="N79" s="102">
        <v>20</v>
      </c>
      <c r="O79" s="102">
        <v>183</v>
      </c>
      <c r="P79" s="96">
        <f t="shared" si="30"/>
        <v>42.382000000000062</v>
      </c>
      <c r="Q79" s="127">
        <v>42.382000000000062</v>
      </c>
      <c r="R79" s="128"/>
      <c r="S79" s="128">
        <v>0</v>
      </c>
      <c r="T79" s="277"/>
      <c r="U79" s="96">
        <f t="shared" si="31"/>
        <v>4201.5</v>
      </c>
      <c r="V79" s="160">
        <v>3654</v>
      </c>
      <c r="W79" s="158">
        <v>365</v>
      </c>
      <c r="X79" s="161">
        <v>182.5</v>
      </c>
      <c r="Y79" s="96">
        <f t="shared" si="32"/>
        <v>3800</v>
      </c>
      <c r="Z79" s="100">
        <v>3455</v>
      </c>
      <c r="AA79" s="100">
        <v>345</v>
      </c>
      <c r="AB79" s="104">
        <v>0</v>
      </c>
      <c r="AC79" s="96">
        <f t="shared" si="33"/>
        <v>402</v>
      </c>
      <c r="AD79" s="102">
        <v>199</v>
      </c>
      <c r="AE79" s="102">
        <v>20</v>
      </c>
      <c r="AF79" s="102">
        <v>183</v>
      </c>
      <c r="AG79" s="96">
        <f t="shared" si="34"/>
        <v>42.382000000000062</v>
      </c>
      <c r="AH79" s="127">
        <v>42.382000000000062</v>
      </c>
      <c r="AI79" s="128"/>
      <c r="AJ79" s="128">
        <v>0</v>
      </c>
      <c r="AK79" s="22"/>
    </row>
    <row r="80" spans="1:37" ht="64.5" customHeight="1">
      <c r="A80" s="82">
        <v>15</v>
      </c>
      <c r="B80" s="25" t="s">
        <v>114</v>
      </c>
      <c r="C80" s="97" t="s">
        <v>181</v>
      </c>
      <c r="D80" s="96">
        <f t="shared" si="27"/>
        <v>4022</v>
      </c>
      <c r="E80" s="160">
        <v>3498</v>
      </c>
      <c r="F80" s="158">
        <v>349</v>
      </c>
      <c r="G80" s="158">
        <v>175</v>
      </c>
      <c r="H80" s="96">
        <f t="shared" si="28"/>
        <v>3725</v>
      </c>
      <c r="I80" s="100">
        <v>3386</v>
      </c>
      <c r="J80" s="100">
        <v>339</v>
      </c>
      <c r="K80" s="104">
        <v>0</v>
      </c>
      <c r="L80" s="96">
        <f t="shared" si="29"/>
        <v>222</v>
      </c>
      <c r="M80" s="102">
        <v>112</v>
      </c>
      <c r="N80" s="102">
        <v>10</v>
      </c>
      <c r="O80" s="102">
        <v>100</v>
      </c>
      <c r="P80" s="96">
        <f t="shared" si="30"/>
        <v>0</v>
      </c>
      <c r="Q80" s="128">
        <v>0</v>
      </c>
      <c r="R80" s="128"/>
      <c r="S80" s="128">
        <v>0</v>
      </c>
      <c r="T80" s="277"/>
      <c r="U80" s="96">
        <f t="shared" si="31"/>
        <v>4022</v>
      </c>
      <c r="V80" s="160">
        <v>3498</v>
      </c>
      <c r="W80" s="158">
        <v>349</v>
      </c>
      <c r="X80" s="158">
        <v>175</v>
      </c>
      <c r="Y80" s="96">
        <f t="shared" si="32"/>
        <v>3725</v>
      </c>
      <c r="Z80" s="100">
        <v>3386</v>
      </c>
      <c r="AA80" s="100">
        <v>339</v>
      </c>
      <c r="AB80" s="104">
        <v>0</v>
      </c>
      <c r="AC80" s="96">
        <f t="shared" si="33"/>
        <v>222</v>
      </c>
      <c r="AD80" s="102">
        <v>112</v>
      </c>
      <c r="AE80" s="102">
        <v>10</v>
      </c>
      <c r="AF80" s="102">
        <v>100</v>
      </c>
      <c r="AG80" s="96">
        <f t="shared" si="34"/>
        <v>0</v>
      </c>
      <c r="AH80" s="128">
        <v>0</v>
      </c>
      <c r="AI80" s="128"/>
      <c r="AJ80" s="128">
        <v>0</v>
      </c>
      <c r="AK80" s="22"/>
    </row>
    <row r="81" spans="1:37" ht="60.75" customHeight="1">
      <c r="A81" s="82">
        <v>16</v>
      </c>
      <c r="B81" s="23" t="s">
        <v>115</v>
      </c>
      <c r="C81" s="97" t="s">
        <v>181</v>
      </c>
      <c r="D81" s="96">
        <f t="shared" si="27"/>
        <v>4072</v>
      </c>
      <c r="E81" s="160">
        <v>3540</v>
      </c>
      <c r="F81" s="158">
        <v>354</v>
      </c>
      <c r="G81" s="158">
        <v>178</v>
      </c>
      <c r="H81" s="96">
        <f t="shared" si="28"/>
        <v>3691.7809999999999</v>
      </c>
      <c r="I81" s="100">
        <v>3391.7809999999999</v>
      </c>
      <c r="J81" s="100">
        <v>300</v>
      </c>
      <c r="K81" s="104">
        <v>0</v>
      </c>
      <c r="L81" s="96">
        <f t="shared" si="29"/>
        <v>380.21900000000005</v>
      </c>
      <c r="M81" s="106">
        <v>148.21900000000005</v>
      </c>
      <c r="N81" s="102">
        <v>54</v>
      </c>
      <c r="O81" s="102">
        <v>178</v>
      </c>
      <c r="P81" s="96">
        <f t="shared" si="30"/>
        <v>0</v>
      </c>
      <c r="Q81" s="128">
        <v>0</v>
      </c>
      <c r="R81" s="128"/>
      <c r="S81" s="128">
        <v>0</v>
      </c>
      <c r="T81" s="277"/>
      <c r="U81" s="96">
        <f t="shared" si="31"/>
        <v>4072</v>
      </c>
      <c r="V81" s="160">
        <v>3540</v>
      </c>
      <c r="W81" s="158">
        <v>354</v>
      </c>
      <c r="X81" s="158">
        <v>178</v>
      </c>
      <c r="Y81" s="96">
        <f t="shared" si="32"/>
        <v>3691.7809999999999</v>
      </c>
      <c r="Z81" s="100">
        <v>3391.7809999999999</v>
      </c>
      <c r="AA81" s="100">
        <v>300</v>
      </c>
      <c r="AB81" s="104">
        <v>0</v>
      </c>
      <c r="AC81" s="96">
        <f t="shared" si="33"/>
        <v>380.21900000000005</v>
      </c>
      <c r="AD81" s="106">
        <v>148.21900000000005</v>
      </c>
      <c r="AE81" s="102">
        <v>54</v>
      </c>
      <c r="AF81" s="102">
        <v>178</v>
      </c>
      <c r="AG81" s="96">
        <f t="shared" si="34"/>
        <v>0</v>
      </c>
      <c r="AH81" s="128">
        <v>0</v>
      </c>
      <c r="AI81" s="128"/>
      <c r="AJ81" s="128">
        <v>0</v>
      </c>
      <c r="AK81" s="22"/>
    </row>
    <row r="82" spans="1:37" ht="78.75" customHeight="1">
      <c r="A82" s="82">
        <v>17</v>
      </c>
      <c r="B82" s="27" t="s">
        <v>116</v>
      </c>
      <c r="C82" s="97" t="s">
        <v>181</v>
      </c>
      <c r="D82" s="96">
        <f t="shared" si="27"/>
        <v>5607</v>
      </c>
      <c r="E82" s="100">
        <v>4875</v>
      </c>
      <c r="F82" s="100">
        <v>488</v>
      </c>
      <c r="G82" s="100">
        <v>244</v>
      </c>
      <c r="H82" s="96">
        <f t="shared" si="28"/>
        <v>6091</v>
      </c>
      <c r="I82" s="100">
        <v>4875</v>
      </c>
      <c r="J82" s="100">
        <v>488</v>
      </c>
      <c r="K82" s="100">
        <f>488+240</f>
        <v>728</v>
      </c>
      <c r="L82" s="96">
        <f t="shared" si="29"/>
        <v>0</v>
      </c>
      <c r="M82" s="100"/>
      <c r="N82" s="100"/>
      <c r="O82" s="100"/>
      <c r="P82" s="96">
        <f t="shared" si="30"/>
        <v>0</v>
      </c>
      <c r="Q82" s="100"/>
      <c r="R82" s="100"/>
      <c r="S82" s="100"/>
      <c r="T82" s="277"/>
      <c r="U82" s="96">
        <f t="shared" si="31"/>
        <v>5607</v>
      </c>
      <c r="V82" s="100">
        <v>4875</v>
      </c>
      <c r="W82" s="100">
        <v>488</v>
      </c>
      <c r="X82" s="100">
        <v>244</v>
      </c>
      <c r="Y82" s="96">
        <f t="shared" si="32"/>
        <v>6091</v>
      </c>
      <c r="Z82" s="100">
        <v>4875</v>
      </c>
      <c r="AA82" s="100">
        <v>488</v>
      </c>
      <c r="AB82" s="100">
        <f>488+240</f>
        <v>728</v>
      </c>
      <c r="AC82" s="96">
        <f t="shared" si="33"/>
        <v>0</v>
      </c>
      <c r="AD82" s="100"/>
      <c r="AE82" s="100"/>
      <c r="AF82" s="100"/>
      <c r="AG82" s="96">
        <f t="shared" si="34"/>
        <v>0</v>
      </c>
      <c r="AH82" s="100"/>
      <c r="AI82" s="100"/>
      <c r="AJ82" s="100"/>
      <c r="AK82" s="22"/>
    </row>
    <row r="83" spans="1:37" ht="67.5" customHeight="1">
      <c r="A83" s="82">
        <v>18</v>
      </c>
      <c r="B83" s="27" t="s">
        <v>117</v>
      </c>
      <c r="C83" s="97" t="s">
        <v>181</v>
      </c>
      <c r="D83" s="96">
        <f t="shared" si="27"/>
        <v>4724.5</v>
      </c>
      <c r="E83" s="100">
        <v>4108</v>
      </c>
      <c r="F83" s="100">
        <v>411</v>
      </c>
      <c r="G83" s="100">
        <v>205.5</v>
      </c>
      <c r="H83" s="96">
        <f t="shared" si="28"/>
        <v>5134</v>
      </c>
      <c r="I83" s="100">
        <v>4108</v>
      </c>
      <c r="J83" s="100">
        <v>411</v>
      </c>
      <c r="K83" s="100">
        <f>411+204</f>
        <v>615</v>
      </c>
      <c r="L83" s="96">
        <f t="shared" si="29"/>
        <v>0</v>
      </c>
      <c r="M83" s="100"/>
      <c r="N83" s="100"/>
      <c r="O83" s="100"/>
      <c r="P83" s="96">
        <f t="shared" si="30"/>
        <v>0</v>
      </c>
      <c r="Q83" s="100"/>
      <c r="R83" s="100"/>
      <c r="S83" s="100"/>
      <c r="T83" s="277"/>
      <c r="U83" s="96">
        <f t="shared" si="31"/>
        <v>4724.5</v>
      </c>
      <c r="V83" s="100">
        <v>4108</v>
      </c>
      <c r="W83" s="100">
        <v>411</v>
      </c>
      <c r="X83" s="100">
        <v>205.5</v>
      </c>
      <c r="Y83" s="96">
        <f t="shared" si="32"/>
        <v>5134</v>
      </c>
      <c r="Z83" s="100">
        <v>4108</v>
      </c>
      <c r="AA83" s="100">
        <v>411</v>
      </c>
      <c r="AB83" s="100">
        <f>411+204</f>
        <v>615</v>
      </c>
      <c r="AC83" s="96">
        <f t="shared" si="33"/>
        <v>0</v>
      </c>
      <c r="AD83" s="100"/>
      <c r="AE83" s="100"/>
      <c r="AF83" s="100"/>
      <c r="AG83" s="96">
        <f t="shared" si="34"/>
        <v>0</v>
      </c>
      <c r="AH83" s="100"/>
      <c r="AI83" s="100"/>
      <c r="AJ83" s="100"/>
      <c r="AK83" s="22"/>
    </row>
    <row r="84" spans="1:37" ht="55.5" customHeight="1">
      <c r="A84" s="82">
        <v>19</v>
      </c>
      <c r="B84" s="27" t="s">
        <v>118</v>
      </c>
      <c r="C84" s="97" t="s">
        <v>181</v>
      </c>
      <c r="D84" s="96">
        <f t="shared" si="27"/>
        <v>5649.5</v>
      </c>
      <c r="E84" s="100">
        <v>4913</v>
      </c>
      <c r="F84" s="100">
        <v>491</v>
      </c>
      <c r="G84" s="100">
        <v>245.5</v>
      </c>
      <c r="H84" s="96">
        <f t="shared" si="28"/>
        <v>6048</v>
      </c>
      <c r="I84" s="100">
        <v>4913</v>
      </c>
      <c r="J84" s="100">
        <v>491</v>
      </c>
      <c r="K84" s="100">
        <f>491+153</f>
        <v>644</v>
      </c>
      <c r="L84" s="96">
        <f t="shared" si="29"/>
        <v>0</v>
      </c>
      <c r="M84" s="100"/>
      <c r="N84" s="100"/>
      <c r="O84" s="100"/>
      <c r="P84" s="96">
        <f t="shared" si="30"/>
        <v>0</v>
      </c>
      <c r="Q84" s="100"/>
      <c r="R84" s="100"/>
      <c r="S84" s="100"/>
      <c r="T84" s="277"/>
      <c r="U84" s="96">
        <f t="shared" si="31"/>
        <v>5649.5</v>
      </c>
      <c r="V84" s="100">
        <v>4913</v>
      </c>
      <c r="W84" s="100">
        <v>491</v>
      </c>
      <c r="X84" s="100">
        <v>245.5</v>
      </c>
      <c r="Y84" s="96">
        <f t="shared" si="32"/>
        <v>6048</v>
      </c>
      <c r="Z84" s="100">
        <v>4913</v>
      </c>
      <c r="AA84" s="100">
        <v>491</v>
      </c>
      <c r="AB84" s="100">
        <f>491+153</f>
        <v>644</v>
      </c>
      <c r="AC84" s="96">
        <f t="shared" si="33"/>
        <v>0</v>
      </c>
      <c r="AD84" s="100"/>
      <c r="AE84" s="100"/>
      <c r="AF84" s="100"/>
      <c r="AG84" s="96">
        <f t="shared" si="34"/>
        <v>0</v>
      </c>
      <c r="AH84" s="100"/>
      <c r="AI84" s="100"/>
      <c r="AJ84" s="100"/>
      <c r="AK84" s="22"/>
    </row>
    <row r="85" spans="1:37" ht="73.5" customHeight="1">
      <c r="A85" s="82">
        <v>20</v>
      </c>
      <c r="B85" s="27" t="s">
        <v>119</v>
      </c>
      <c r="C85" s="97" t="s">
        <v>181</v>
      </c>
      <c r="D85" s="96">
        <f t="shared" si="27"/>
        <v>5408</v>
      </c>
      <c r="E85" s="100">
        <v>4703</v>
      </c>
      <c r="F85" s="100">
        <v>470</v>
      </c>
      <c r="G85" s="100">
        <v>235</v>
      </c>
      <c r="H85" s="96">
        <f t="shared" si="28"/>
        <v>5870</v>
      </c>
      <c r="I85" s="100">
        <v>4703</v>
      </c>
      <c r="J85" s="100">
        <v>470</v>
      </c>
      <c r="K85" s="100">
        <f>470+227</f>
        <v>697</v>
      </c>
      <c r="L85" s="96">
        <f t="shared" si="29"/>
        <v>0</v>
      </c>
      <c r="M85" s="100"/>
      <c r="N85" s="100"/>
      <c r="O85" s="100"/>
      <c r="P85" s="96">
        <f t="shared" si="30"/>
        <v>0</v>
      </c>
      <c r="Q85" s="100"/>
      <c r="R85" s="100"/>
      <c r="S85" s="100"/>
      <c r="T85" s="277"/>
      <c r="U85" s="96">
        <f t="shared" si="31"/>
        <v>5408</v>
      </c>
      <c r="V85" s="100">
        <v>4703</v>
      </c>
      <c r="W85" s="100">
        <v>470</v>
      </c>
      <c r="X85" s="100">
        <v>235</v>
      </c>
      <c r="Y85" s="96">
        <f t="shared" si="32"/>
        <v>5870</v>
      </c>
      <c r="Z85" s="100">
        <v>4703</v>
      </c>
      <c r="AA85" s="100">
        <v>470</v>
      </c>
      <c r="AB85" s="100">
        <f>470+227</f>
        <v>697</v>
      </c>
      <c r="AC85" s="96">
        <f t="shared" si="33"/>
        <v>0</v>
      </c>
      <c r="AD85" s="100"/>
      <c r="AE85" s="100"/>
      <c r="AF85" s="100"/>
      <c r="AG85" s="96">
        <f t="shared" si="34"/>
        <v>0</v>
      </c>
      <c r="AH85" s="100"/>
      <c r="AI85" s="100"/>
      <c r="AJ85" s="100"/>
      <c r="AK85" s="22"/>
    </row>
    <row r="86" spans="1:37" ht="60.75" customHeight="1">
      <c r="A86" s="82">
        <v>21</v>
      </c>
      <c r="B86" s="24" t="s">
        <v>120</v>
      </c>
      <c r="C86" s="97" t="s">
        <v>181</v>
      </c>
      <c r="D86" s="96">
        <f t="shared" si="27"/>
        <v>7079.5</v>
      </c>
      <c r="E86" s="158">
        <v>6157</v>
      </c>
      <c r="F86" s="158">
        <v>615</v>
      </c>
      <c r="G86" s="161">
        <v>307.5</v>
      </c>
      <c r="H86" s="96">
        <f t="shared" si="28"/>
        <v>6772</v>
      </c>
      <c r="I86" s="100">
        <v>6157</v>
      </c>
      <c r="J86" s="100">
        <v>615</v>
      </c>
      <c r="K86" s="104">
        <v>0</v>
      </c>
      <c r="L86" s="96">
        <f t="shared" si="29"/>
        <v>150</v>
      </c>
      <c r="M86" s="103">
        <v>0</v>
      </c>
      <c r="N86" s="103">
        <v>0</v>
      </c>
      <c r="O86" s="102">
        <v>150</v>
      </c>
      <c r="P86" s="96">
        <f t="shared" si="30"/>
        <v>0</v>
      </c>
      <c r="Q86" s="128">
        <v>0</v>
      </c>
      <c r="R86" s="128"/>
      <c r="S86" s="128">
        <v>0</v>
      </c>
      <c r="T86" s="277"/>
      <c r="U86" s="96">
        <f t="shared" si="31"/>
        <v>7079.5</v>
      </c>
      <c r="V86" s="158">
        <v>6157</v>
      </c>
      <c r="W86" s="158">
        <v>615</v>
      </c>
      <c r="X86" s="161">
        <v>307.5</v>
      </c>
      <c r="Y86" s="96">
        <f t="shared" si="32"/>
        <v>6772</v>
      </c>
      <c r="Z86" s="100">
        <v>6157</v>
      </c>
      <c r="AA86" s="100">
        <v>615</v>
      </c>
      <c r="AB86" s="104">
        <v>0</v>
      </c>
      <c r="AC86" s="96">
        <f t="shared" si="33"/>
        <v>150</v>
      </c>
      <c r="AD86" s="103">
        <v>0</v>
      </c>
      <c r="AE86" s="103">
        <v>0</v>
      </c>
      <c r="AF86" s="102">
        <v>150</v>
      </c>
      <c r="AG86" s="96">
        <f t="shared" si="34"/>
        <v>0</v>
      </c>
      <c r="AH86" s="128">
        <v>0</v>
      </c>
      <c r="AI86" s="128"/>
      <c r="AJ86" s="128">
        <v>0</v>
      </c>
      <c r="AK86" s="22"/>
    </row>
    <row r="87" spans="1:37" ht="67.5" customHeight="1">
      <c r="A87" s="82">
        <v>22</v>
      </c>
      <c r="B87" s="24" t="s">
        <v>121</v>
      </c>
      <c r="C87" s="97" t="s">
        <v>181</v>
      </c>
      <c r="D87" s="96">
        <f t="shared" si="27"/>
        <v>6370</v>
      </c>
      <c r="E87" s="158">
        <v>5539</v>
      </c>
      <c r="F87" s="158">
        <v>554</v>
      </c>
      <c r="G87" s="158">
        <v>277</v>
      </c>
      <c r="H87" s="96">
        <f t="shared" si="28"/>
        <v>4150</v>
      </c>
      <c r="I87" s="100">
        <v>3773</v>
      </c>
      <c r="J87" s="100">
        <v>377</v>
      </c>
      <c r="K87" s="104">
        <v>0</v>
      </c>
      <c r="L87" s="96">
        <f t="shared" si="29"/>
        <v>2143</v>
      </c>
      <c r="M87" s="102">
        <v>1766</v>
      </c>
      <c r="N87" s="103">
        <v>177</v>
      </c>
      <c r="O87" s="102">
        <v>200</v>
      </c>
      <c r="P87" s="96">
        <f t="shared" si="30"/>
        <v>0</v>
      </c>
      <c r="Q87" s="128">
        <v>0</v>
      </c>
      <c r="R87" s="128"/>
      <c r="S87" s="128">
        <v>0</v>
      </c>
      <c r="T87" s="277"/>
      <c r="U87" s="96">
        <f t="shared" si="31"/>
        <v>6370</v>
      </c>
      <c r="V87" s="158">
        <v>5539</v>
      </c>
      <c r="W87" s="158">
        <v>554</v>
      </c>
      <c r="X87" s="158">
        <v>277</v>
      </c>
      <c r="Y87" s="96">
        <f t="shared" si="32"/>
        <v>4150</v>
      </c>
      <c r="Z87" s="100">
        <v>3773</v>
      </c>
      <c r="AA87" s="100">
        <v>377</v>
      </c>
      <c r="AB87" s="104">
        <v>0</v>
      </c>
      <c r="AC87" s="96">
        <f t="shared" si="33"/>
        <v>2143</v>
      </c>
      <c r="AD87" s="102">
        <v>1766</v>
      </c>
      <c r="AE87" s="103">
        <v>177</v>
      </c>
      <c r="AF87" s="102">
        <v>200</v>
      </c>
      <c r="AG87" s="96">
        <f t="shared" si="34"/>
        <v>0</v>
      </c>
      <c r="AH87" s="128">
        <v>0</v>
      </c>
      <c r="AI87" s="128"/>
      <c r="AJ87" s="128">
        <v>0</v>
      </c>
      <c r="AK87" s="22"/>
    </row>
    <row r="88" spans="1:37" ht="69" customHeight="1">
      <c r="A88" s="82">
        <v>23</v>
      </c>
      <c r="B88" s="24" t="s">
        <v>122</v>
      </c>
      <c r="C88" s="97" t="s">
        <v>181</v>
      </c>
      <c r="D88" s="96">
        <f t="shared" si="27"/>
        <v>5550</v>
      </c>
      <c r="E88" s="158">
        <v>4826</v>
      </c>
      <c r="F88" s="158">
        <v>483</v>
      </c>
      <c r="G88" s="158">
        <v>241</v>
      </c>
      <c r="H88" s="96">
        <f t="shared" si="28"/>
        <v>4450</v>
      </c>
      <c r="I88" s="100">
        <v>4045</v>
      </c>
      <c r="J88" s="100">
        <v>405</v>
      </c>
      <c r="K88" s="104">
        <v>0</v>
      </c>
      <c r="L88" s="96">
        <f t="shared" si="29"/>
        <v>1059</v>
      </c>
      <c r="M88" s="102">
        <v>781</v>
      </c>
      <c r="N88" s="103">
        <v>78</v>
      </c>
      <c r="O88" s="102">
        <v>200</v>
      </c>
      <c r="P88" s="96">
        <f t="shared" si="30"/>
        <v>631.26</v>
      </c>
      <c r="Q88" s="128">
        <v>631.26</v>
      </c>
      <c r="R88" s="128"/>
      <c r="S88" s="128">
        <v>0</v>
      </c>
      <c r="T88" s="277"/>
      <c r="U88" s="96">
        <f t="shared" si="31"/>
        <v>5550</v>
      </c>
      <c r="V88" s="158">
        <v>4826</v>
      </c>
      <c r="W88" s="158">
        <v>483</v>
      </c>
      <c r="X88" s="158">
        <v>241</v>
      </c>
      <c r="Y88" s="96">
        <f t="shared" si="32"/>
        <v>4450</v>
      </c>
      <c r="Z88" s="100">
        <v>4045</v>
      </c>
      <c r="AA88" s="100">
        <v>405</v>
      </c>
      <c r="AB88" s="104">
        <v>0</v>
      </c>
      <c r="AC88" s="96">
        <f t="shared" si="33"/>
        <v>1059</v>
      </c>
      <c r="AD88" s="102">
        <v>781</v>
      </c>
      <c r="AE88" s="103">
        <v>78</v>
      </c>
      <c r="AF88" s="102">
        <v>200</v>
      </c>
      <c r="AG88" s="96">
        <f t="shared" si="34"/>
        <v>631.26</v>
      </c>
      <c r="AH88" s="128">
        <v>631.26</v>
      </c>
      <c r="AI88" s="128"/>
      <c r="AJ88" s="128">
        <v>0</v>
      </c>
      <c r="AK88" s="22"/>
    </row>
    <row r="89" spans="1:37" ht="35.25" customHeight="1">
      <c r="A89" s="82">
        <v>24</v>
      </c>
      <c r="B89" s="26" t="s">
        <v>123</v>
      </c>
      <c r="C89" s="97" t="s">
        <v>181</v>
      </c>
      <c r="D89" s="96">
        <f t="shared" si="27"/>
        <v>3220</v>
      </c>
      <c r="E89" s="158">
        <v>2800</v>
      </c>
      <c r="F89" s="158">
        <v>280</v>
      </c>
      <c r="G89" s="158">
        <v>140</v>
      </c>
      <c r="H89" s="96">
        <f t="shared" si="28"/>
        <v>3080</v>
      </c>
      <c r="I89" s="100">
        <v>2800</v>
      </c>
      <c r="J89" s="100">
        <v>280</v>
      </c>
      <c r="K89" s="104">
        <v>0</v>
      </c>
      <c r="L89" s="96">
        <f t="shared" si="29"/>
        <v>874.52099999999996</v>
      </c>
      <c r="M89" s="103">
        <v>0</v>
      </c>
      <c r="N89" s="103">
        <v>0</v>
      </c>
      <c r="O89" s="106">
        <v>874.52099999999996</v>
      </c>
      <c r="P89" s="96">
        <f t="shared" si="30"/>
        <v>0</v>
      </c>
      <c r="Q89" s="128">
        <v>0</v>
      </c>
      <c r="R89" s="128"/>
      <c r="S89" s="128">
        <v>0</v>
      </c>
      <c r="T89" s="277"/>
      <c r="U89" s="96">
        <f t="shared" si="31"/>
        <v>3220</v>
      </c>
      <c r="V89" s="158">
        <v>2800</v>
      </c>
      <c r="W89" s="158">
        <v>280</v>
      </c>
      <c r="X89" s="158">
        <v>140</v>
      </c>
      <c r="Y89" s="96">
        <f t="shared" si="32"/>
        <v>3080</v>
      </c>
      <c r="Z89" s="100">
        <v>2800</v>
      </c>
      <c r="AA89" s="100">
        <v>280</v>
      </c>
      <c r="AB89" s="104">
        <v>0</v>
      </c>
      <c r="AC89" s="96">
        <f t="shared" si="33"/>
        <v>874.52099999999996</v>
      </c>
      <c r="AD89" s="103">
        <v>0</v>
      </c>
      <c r="AE89" s="103">
        <v>0</v>
      </c>
      <c r="AF89" s="106">
        <v>874.52099999999996</v>
      </c>
      <c r="AG89" s="96">
        <f t="shared" si="34"/>
        <v>0</v>
      </c>
      <c r="AH89" s="128">
        <v>0</v>
      </c>
      <c r="AI89" s="128"/>
      <c r="AJ89" s="128">
        <v>0</v>
      </c>
      <c r="AK89" s="22"/>
    </row>
    <row r="90" spans="1:37" ht="51" customHeight="1">
      <c r="A90" s="82">
        <v>25</v>
      </c>
      <c r="B90" s="26" t="s">
        <v>124</v>
      </c>
      <c r="C90" s="97" t="s">
        <v>181</v>
      </c>
      <c r="D90" s="96">
        <f t="shared" si="27"/>
        <v>3220</v>
      </c>
      <c r="E90" s="158">
        <v>2800</v>
      </c>
      <c r="F90" s="158">
        <v>280</v>
      </c>
      <c r="G90" s="158">
        <v>140</v>
      </c>
      <c r="H90" s="96">
        <f t="shared" si="28"/>
        <v>3080</v>
      </c>
      <c r="I90" s="100">
        <v>2800</v>
      </c>
      <c r="J90" s="100">
        <v>280</v>
      </c>
      <c r="K90" s="104">
        <v>0</v>
      </c>
      <c r="L90" s="96">
        <f t="shared" si="29"/>
        <v>120</v>
      </c>
      <c r="M90" s="103">
        <v>0</v>
      </c>
      <c r="N90" s="103">
        <v>0</v>
      </c>
      <c r="O90" s="102">
        <v>120</v>
      </c>
      <c r="P90" s="96">
        <f t="shared" si="30"/>
        <v>234.03900000000004</v>
      </c>
      <c r="Q90" s="128">
        <v>35.335000000000036</v>
      </c>
      <c r="R90" s="128"/>
      <c r="S90" s="129">
        <v>198.70400000000001</v>
      </c>
      <c r="T90" s="277"/>
      <c r="U90" s="96">
        <f t="shared" si="31"/>
        <v>3220</v>
      </c>
      <c r="V90" s="158">
        <v>2800</v>
      </c>
      <c r="W90" s="158">
        <v>280</v>
      </c>
      <c r="X90" s="158">
        <v>140</v>
      </c>
      <c r="Y90" s="96">
        <f t="shared" si="32"/>
        <v>3080</v>
      </c>
      <c r="Z90" s="100">
        <v>2800</v>
      </c>
      <c r="AA90" s="100">
        <v>280</v>
      </c>
      <c r="AB90" s="104">
        <v>0</v>
      </c>
      <c r="AC90" s="96">
        <f t="shared" si="33"/>
        <v>120</v>
      </c>
      <c r="AD90" s="103">
        <v>0</v>
      </c>
      <c r="AE90" s="103">
        <v>0</v>
      </c>
      <c r="AF90" s="102">
        <v>120</v>
      </c>
      <c r="AG90" s="96">
        <f t="shared" si="34"/>
        <v>234.03900000000004</v>
      </c>
      <c r="AH90" s="128">
        <v>35.335000000000036</v>
      </c>
      <c r="AI90" s="128"/>
      <c r="AJ90" s="129">
        <v>198.70400000000001</v>
      </c>
      <c r="AK90" s="22"/>
    </row>
    <row r="91" spans="1:37" ht="70.5" customHeight="1">
      <c r="A91" s="82">
        <v>26</v>
      </c>
      <c r="B91" s="26" t="s">
        <v>125</v>
      </c>
      <c r="C91" s="97" t="s">
        <v>181</v>
      </c>
      <c r="D91" s="96">
        <f t="shared" si="27"/>
        <v>2300</v>
      </c>
      <c r="E91" s="158">
        <v>2000</v>
      </c>
      <c r="F91" s="158">
        <v>200</v>
      </c>
      <c r="G91" s="158">
        <v>100</v>
      </c>
      <c r="H91" s="96">
        <f t="shared" si="28"/>
        <v>822</v>
      </c>
      <c r="I91" s="100">
        <v>747</v>
      </c>
      <c r="J91" s="100">
        <v>75</v>
      </c>
      <c r="K91" s="104">
        <v>0</v>
      </c>
      <c r="L91" s="96">
        <f t="shared" si="29"/>
        <v>1448</v>
      </c>
      <c r="M91" s="102">
        <v>1253</v>
      </c>
      <c r="N91" s="102">
        <v>125</v>
      </c>
      <c r="O91" s="102">
        <v>70</v>
      </c>
      <c r="P91" s="96">
        <f t="shared" si="30"/>
        <v>0</v>
      </c>
      <c r="Q91" s="128">
        <v>0</v>
      </c>
      <c r="R91" s="128"/>
      <c r="S91" s="128">
        <v>0</v>
      </c>
      <c r="T91" s="278"/>
      <c r="U91" s="96">
        <f t="shared" si="31"/>
        <v>2300</v>
      </c>
      <c r="V91" s="158">
        <v>2000</v>
      </c>
      <c r="W91" s="158">
        <v>200</v>
      </c>
      <c r="X91" s="158">
        <v>100</v>
      </c>
      <c r="Y91" s="96">
        <f t="shared" si="32"/>
        <v>822</v>
      </c>
      <c r="Z91" s="100">
        <v>747</v>
      </c>
      <c r="AA91" s="100">
        <v>75</v>
      </c>
      <c r="AB91" s="104">
        <v>0</v>
      </c>
      <c r="AC91" s="96">
        <f t="shared" si="33"/>
        <v>1448</v>
      </c>
      <c r="AD91" s="102">
        <v>1253</v>
      </c>
      <c r="AE91" s="102">
        <v>125</v>
      </c>
      <c r="AF91" s="102">
        <v>70</v>
      </c>
      <c r="AG91" s="96">
        <f t="shared" si="34"/>
        <v>0</v>
      </c>
      <c r="AH91" s="128">
        <v>0</v>
      </c>
      <c r="AI91" s="128"/>
      <c r="AJ91" s="128">
        <v>0</v>
      </c>
      <c r="AK91" s="22"/>
    </row>
    <row r="92" spans="1:37" s="131" customFormat="1" ht="49.5" customHeight="1">
      <c r="A92" s="20" t="s">
        <v>174</v>
      </c>
      <c r="B92" s="109" t="s">
        <v>175</v>
      </c>
      <c r="C92" s="109"/>
      <c r="D92" s="140">
        <f>SUM(D93:D123)</f>
        <v>55786</v>
      </c>
      <c r="E92" s="140">
        <f t="shared" ref="E92:S92" si="35">SUM(E93:E123)</f>
        <v>45000</v>
      </c>
      <c r="F92" s="140">
        <f t="shared" si="35"/>
        <v>4500</v>
      </c>
      <c r="G92" s="140">
        <f t="shared" si="35"/>
        <v>6286</v>
      </c>
      <c r="H92" s="140">
        <f t="shared" si="35"/>
        <v>40829.200000000004</v>
      </c>
      <c r="I92" s="140">
        <f t="shared" si="35"/>
        <v>36000</v>
      </c>
      <c r="J92" s="140">
        <f t="shared" si="35"/>
        <v>3600</v>
      </c>
      <c r="K92" s="140">
        <f t="shared" si="35"/>
        <v>1229.1999999999998</v>
      </c>
      <c r="L92" s="140">
        <f t="shared" si="35"/>
        <v>13490</v>
      </c>
      <c r="M92" s="140">
        <f t="shared" si="35"/>
        <v>9000</v>
      </c>
      <c r="N92" s="140">
        <f t="shared" si="35"/>
        <v>900</v>
      </c>
      <c r="O92" s="140">
        <f t="shared" si="35"/>
        <v>3590</v>
      </c>
      <c r="P92" s="140">
        <f t="shared" si="35"/>
        <v>0</v>
      </c>
      <c r="Q92" s="140">
        <f t="shared" si="35"/>
        <v>0</v>
      </c>
      <c r="R92" s="140">
        <f t="shared" si="35"/>
        <v>0</v>
      </c>
      <c r="S92" s="140">
        <f t="shared" si="35"/>
        <v>0</v>
      </c>
      <c r="T92" s="140"/>
      <c r="U92" s="140">
        <f>SUM(U93:U123)</f>
        <v>55786</v>
      </c>
      <c r="V92" s="140">
        <f t="shared" ref="V92:AJ92" si="36">SUM(V93:V123)</f>
        <v>45000</v>
      </c>
      <c r="W92" s="140">
        <f t="shared" si="36"/>
        <v>4500</v>
      </c>
      <c r="X92" s="140">
        <f t="shared" si="36"/>
        <v>6286</v>
      </c>
      <c r="Y92" s="140">
        <f t="shared" si="36"/>
        <v>40829.200000000004</v>
      </c>
      <c r="Z92" s="140">
        <f t="shared" si="36"/>
        <v>36000</v>
      </c>
      <c r="AA92" s="140">
        <f t="shared" si="36"/>
        <v>3600</v>
      </c>
      <c r="AB92" s="140">
        <f t="shared" si="36"/>
        <v>1229.1999999999998</v>
      </c>
      <c r="AC92" s="140">
        <f t="shared" si="36"/>
        <v>13490</v>
      </c>
      <c r="AD92" s="140">
        <f t="shared" si="36"/>
        <v>9000</v>
      </c>
      <c r="AE92" s="140">
        <f t="shared" si="36"/>
        <v>900</v>
      </c>
      <c r="AF92" s="140">
        <f t="shared" si="36"/>
        <v>3590</v>
      </c>
      <c r="AG92" s="140">
        <f t="shared" si="36"/>
        <v>0</v>
      </c>
      <c r="AH92" s="140">
        <f t="shared" si="36"/>
        <v>0</v>
      </c>
      <c r="AI92" s="140">
        <f t="shared" si="36"/>
        <v>0</v>
      </c>
      <c r="AJ92" s="140">
        <f t="shared" si="36"/>
        <v>0</v>
      </c>
      <c r="AK92" s="132"/>
    </row>
    <row r="93" spans="1:37" ht="66" customHeight="1">
      <c r="A93" s="82">
        <v>1</v>
      </c>
      <c r="B93" s="28" t="s">
        <v>127</v>
      </c>
      <c r="C93" s="110" t="s">
        <v>176</v>
      </c>
      <c r="D93" s="96">
        <f t="shared" ref="D93:D123" si="37">E93+F93+G93</f>
        <v>2156</v>
      </c>
      <c r="E93" s="111">
        <v>1913</v>
      </c>
      <c r="F93" s="111">
        <v>191</v>
      </c>
      <c r="G93" s="102">
        <v>52</v>
      </c>
      <c r="H93" s="96">
        <f t="shared" ref="H93:H123" si="38">I93+J93+K93</f>
        <v>1184.4000000000001</v>
      </c>
      <c r="I93" s="111">
        <v>1044</v>
      </c>
      <c r="J93" s="111">
        <v>104</v>
      </c>
      <c r="K93" s="111">
        <v>36.4</v>
      </c>
      <c r="L93" s="96">
        <f t="shared" ref="L93:L113" si="39">M93+N93</f>
        <v>0</v>
      </c>
      <c r="M93" s="111">
        <v>0</v>
      </c>
      <c r="N93" s="111">
        <v>0</v>
      </c>
      <c r="O93" s="111">
        <v>0</v>
      </c>
      <c r="P93" s="96">
        <v>0</v>
      </c>
      <c r="Q93" s="96">
        <v>0</v>
      </c>
      <c r="R93" s="96">
        <v>0</v>
      </c>
      <c r="S93" s="96">
        <v>0</v>
      </c>
      <c r="T93" s="279" t="s">
        <v>194</v>
      </c>
      <c r="U93" s="96">
        <f t="shared" ref="U93:U99" si="40">V93+W93+X93</f>
        <v>2156</v>
      </c>
      <c r="V93" s="111">
        <v>1913</v>
      </c>
      <c r="W93" s="111">
        <v>191</v>
      </c>
      <c r="X93" s="102">
        <v>52</v>
      </c>
      <c r="Y93" s="96">
        <f t="shared" ref="Y93:Y99" si="41">Z93+AA93+AB93</f>
        <v>1184.4000000000001</v>
      </c>
      <c r="Z93" s="111">
        <v>1044</v>
      </c>
      <c r="AA93" s="111">
        <v>104</v>
      </c>
      <c r="AB93" s="111">
        <v>36.4</v>
      </c>
      <c r="AC93" s="96">
        <f t="shared" ref="AC93:AC99" si="42">AD93+AE93</f>
        <v>0</v>
      </c>
      <c r="AD93" s="111">
        <v>0</v>
      </c>
      <c r="AE93" s="111">
        <v>0</v>
      </c>
      <c r="AF93" s="111">
        <v>0</v>
      </c>
      <c r="AG93" s="96">
        <v>0</v>
      </c>
      <c r="AH93" s="96">
        <v>0</v>
      </c>
      <c r="AI93" s="96">
        <v>0</v>
      </c>
      <c r="AJ93" s="96">
        <v>0</v>
      </c>
      <c r="AK93" s="22"/>
    </row>
    <row r="94" spans="1:37" ht="96.75" customHeight="1">
      <c r="A94" s="82">
        <v>2</v>
      </c>
      <c r="B94" s="28" t="s">
        <v>128</v>
      </c>
      <c r="C94" s="110" t="s">
        <v>176</v>
      </c>
      <c r="D94" s="96">
        <f t="shared" si="37"/>
        <v>1200</v>
      </c>
      <c r="E94" s="111">
        <v>1044</v>
      </c>
      <c r="F94" s="111">
        <v>104</v>
      </c>
      <c r="G94" s="102">
        <v>52</v>
      </c>
      <c r="H94" s="96">
        <f t="shared" si="38"/>
        <v>1200</v>
      </c>
      <c r="I94" s="111">
        <v>1044</v>
      </c>
      <c r="J94" s="111">
        <v>104</v>
      </c>
      <c r="K94" s="111">
        <v>52</v>
      </c>
      <c r="L94" s="96">
        <f t="shared" si="39"/>
        <v>0</v>
      </c>
      <c r="M94" s="111">
        <v>0</v>
      </c>
      <c r="N94" s="111">
        <v>0</v>
      </c>
      <c r="O94" s="111">
        <v>0</v>
      </c>
      <c r="P94" s="96">
        <v>0</v>
      </c>
      <c r="Q94" s="96">
        <v>0</v>
      </c>
      <c r="R94" s="96">
        <v>0</v>
      </c>
      <c r="S94" s="96">
        <v>0</v>
      </c>
      <c r="T94" s="279"/>
      <c r="U94" s="96">
        <f t="shared" si="40"/>
        <v>1200</v>
      </c>
      <c r="V94" s="111">
        <v>1044</v>
      </c>
      <c r="W94" s="111">
        <v>104</v>
      </c>
      <c r="X94" s="102">
        <v>52</v>
      </c>
      <c r="Y94" s="96">
        <f t="shared" si="41"/>
        <v>1200</v>
      </c>
      <c r="Z94" s="111">
        <v>1044</v>
      </c>
      <c r="AA94" s="111">
        <v>104</v>
      </c>
      <c r="AB94" s="111">
        <v>52</v>
      </c>
      <c r="AC94" s="96">
        <f t="shared" si="42"/>
        <v>0</v>
      </c>
      <c r="AD94" s="111">
        <v>0</v>
      </c>
      <c r="AE94" s="111">
        <v>0</v>
      </c>
      <c r="AF94" s="111">
        <v>0</v>
      </c>
      <c r="AG94" s="96">
        <v>0</v>
      </c>
      <c r="AH94" s="96">
        <v>0</v>
      </c>
      <c r="AI94" s="96">
        <v>0</v>
      </c>
      <c r="AJ94" s="96">
        <v>0</v>
      </c>
      <c r="AK94" s="22"/>
    </row>
    <row r="95" spans="1:37" ht="53.25" customHeight="1">
      <c r="A95" s="82">
        <v>3</v>
      </c>
      <c r="B95" s="28" t="s">
        <v>129</v>
      </c>
      <c r="C95" s="110" t="s">
        <v>176</v>
      </c>
      <c r="D95" s="96">
        <f t="shared" si="37"/>
        <v>1200</v>
      </c>
      <c r="E95" s="111">
        <v>1044</v>
      </c>
      <c r="F95" s="111">
        <v>104</v>
      </c>
      <c r="G95" s="102">
        <v>52</v>
      </c>
      <c r="H95" s="96">
        <f t="shared" si="38"/>
        <v>1190</v>
      </c>
      <c r="I95" s="111">
        <v>1040</v>
      </c>
      <c r="J95" s="111">
        <v>104</v>
      </c>
      <c r="K95" s="111">
        <v>46</v>
      </c>
      <c r="L95" s="96">
        <f t="shared" si="39"/>
        <v>0</v>
      </c>
      <c r="M95" s="111">
        <v>0</v>
      </c>
      <c r="N95" s="111">
        <v>0</v>
      </c>
      <c r="O95" s="111">
        <v>0</v>
      </c>
      <c r="P95" s="96">
        <v>0</v>
      </c>
      <c r="Q95" s="96">
        <v>0</v>
      </c>
      <c r="R95" s="96">
        <v>0</v>
      </c>
      <c r="S95" s="96">
        <v>0</v>
      </c>
      <c r="T95" s="279"/>
      <c r="U95" s="96">
        <f t="shared" si="40"/>
        <v>1200</v>
      </c>
      <c r="V95" s="111">
        <v>1044</v>
      </c>
      <c r="W95" s="111">
        <v>104</v>
      </c>
      <c r="X95" s="102">
        <v>52</v>
      </c>
      <c r="Y95" s="96">
        <f t="shared" si="41"/>
        <v>1190</v>
      </c>
      <c r="Z95" s="111">
        <v>1040</v>
      </c>
      <c r="AA95" s="111">
        <v>104</v>
      </c>
      <c r="AB95" s="111">
        <v>46</v>
      </c>
      <c r="AC95" s="96">
        <f t="shared" si="42"/>
        <v>0</v>
      </c>
      <c r="AD95" s="111">
        <v>0</v>
      </c>
      <c r="AE95" s="111">
        <v>0</v>
      </c>
      <c r="AF95" s="111">
        <v>0</v>
      </c>
      <c r="AG95" s="96">
        <v>0</v>
      </c>
      <c r="AH95" s="96">
        <v>0</v>
      </c>
      <c r="AI95" s="96">
        <v>0</v>
      </c>
      <c r="AJ95" s="96">
        <v>0</v>
      </c>
      <c r="AK95" s="22"/>
    </row>
    <row r="96" spans="1:37" ht="64.5" customHeight="1">
      <c r="A96" s="82">
        <v>4</v>
      </c>
      <c r="B96" s="28" t="s">
        <v>130</v>
      </c>
      <c r="C96" s="110" t="s">
        <v>176</v>
      </c>
      <c r="D96" s="96">
        <f t="shared" si="37"/>
        <v>1177</v>
      </c>
      <c r="E96" s="111">
        <v>1040</v>
      </c>
      <c r="F96" s="111">
        <v>104</v>
      </c>
      <c r="G96" s="102">
        <v>33</v>
      </c>
      <c r="H96" s="96">
        <f t="shared" si="38"/>
        <v>721.1</v>
      </c>
      <c r="I96" s="111">
        <v>652</v>
      </c>
      <c r="J96" s="111">
        <v>65</v>
      </c>
      <c r="K96" s="111">
        <v>4.0999999999999996</v>
      </c>
      <c r="L96" s="96">
        <f t="shared" si="39"/>
        <v>0</v>
      </c>
      <c r="M96" s="111">
        <v>0</v>
      </c>
      <c r="N96" s="111">
        <v>0</v>
      </c>
      <c r="O96" s="111">
        <v>0</v>
      </c>
      <c r="P96" s="96">
        <v>0</v>
      </c>
      <c r="Q96" s="96">
        <v>0</v>
      </c>
      <c r="R96" s="96">
        <v>0</v>
      </c>
      <c r="S96" s="96">
        <v>0</v>
      </c>
      <c r="T96" s="279"/>
      <c r="U96" s="96">
        <f t="shared" si="40"/>
        <v>1177</v>
      </c>
      <c r="V96" s="111">
        <v>1040</v>
      </c>
      <c r="W96" s="111">
        <v>104</v>
      </c>
      <c r="X96" s="102">
        <v>33</v>
      </c>
      <c r="Y96" s="96">
        <f t="shared" si="41"/>
        <v>721.1</v>
      </c>
      <c r="Z96" s="111">
        <v>652</v>
      </c>
      <c r="AA96" s="111">
        <v>65</v>
      </c>
      <c r="AB96" s="111">
        <v>4.0999999999999996</v>
      </c>
      <c r="AC96" s="96">
        <f t="shared" si="42"/>
        <v>0</v>
      </c>
      <c r="AD96" s="111">
        <v>0</v>
      </c>
      <c r="AE96" s="111">
        <v>0</v>
      </c>
      <c r="AF96" s="111">
        <v>0</v>
      </c>
      <c r="AG96" s="96">
        <v>0</v>
      </c>
      <c r="AH96" s="96">
        <v>0</v>
      </c>
      <c r="AI96" s="96">
        <v>0</v>
      </c>
      <c r="AJ96" s="96">
        <v>0</v>
      </c>
      <c r="AK96" s="22"/>
    </row>
    <row r="97" spans="1:37" ht="49.5" customHeight="1">
      <c r="A97" s="82">
        <v>5</v>
      </c>
      <c r="B97" s="28" t="s">
        <v>131</v>
      </c>
      <c r="C97" s="110" t="s">
        <v>176</v>
      </c>
      <c r="D97" s="96">
        <f t="shared" si="37"/>
        <v>734</v>
      </c>
      <c r="E97" s="111">
        <v>652</v>
      </c>
      <c r="F97" s="111">
        <v>65</v>
      </c>
      <c r="G97" s="102">
        <v>17</v>
      </c>
      <c r="H97" s="96">
        <f t="shared" si="38"/>
        <v>385.2</v>
      </c>
      <c r="I97" s="111">
        <v>348</v>
      </c>
      <c r="J97" s="111">
        <v>35</v>
      </c>
      <c r="K97" s="111">
        <v>2.2000000000000002</v>
      </c>
      <c r="L97" s="96">
        <f t="shared" si="39"/>
        <v>0</v>
      </c>
      <c r="M97" s="111">
        <v>0</v>
      </c>
      <c r="N97" s="111">
        <v>0</v>
      </c>
      <c r="O97" s="111">
        <v>0</v>
      </c>
      <c r="P97" s="96">
        <v>0</v>
      </c>
      <c r="Q97" s="96">
        <v>0</v>
      </c>
      <c r="R97" s="96">
        <v>0</v>
      </c>
      <c r="S97" s="96">
        <v>0</v>
      </c>
      <c r="T97" s="279"/>
      <c r="U97" s="96">
        <f t="shared" si="40"/>
        <v>734</v>
      </c>
      <c r="V97" s="111">
        <v>652</v>
      </c>
      <c r="W97" s="111">
        <v>65</v>
      </c>
      <c r="X97" s="102">
        <v>17</v>
      </c>
      <c r="Y97" s="96">
        <f t="shared" si="41"/>
        <v>385.2</v>
      </c>
      <c r="Z97" s="111">
        <v>348</v>
      </c>
      <c r="AA97" s="111">
        <v>35</v>
      </c>
      <c r="AB97" s="111">
        <v>2.2000000000000002</v>
      </c>
      <c r="AC97" s="96">
        <f t="shared" si="42"/>
        <v>0</v>
      </c>
      <c r="AD97" s="111">
        <v>0</v>
      </c>
      <c r="AE97" s="111">
        <v>0</v>
      </c>
      <c r="AF97" s="111">
        <v>0</v>
      </c>
      <c r="AG97" s="96">
        <v>0</v>
      </c>
      <c r="AH97" s="96">
        <v>0</v>
      </c>
      <c r="AI97" s="96">
        <v>0</v>
      </c>
      <c r="AJ97" s="96">
        <v>0</v>
      </c>
      <c r="AK97" s="22"/>
    </row>
    <row r="98" spans="1:37" ht="49.5" customHeight="1">
      <c r="A98" s="82">
        <v>6</v>
      </c>
      <c r="B98" s="28" t="s">
        <v>132</v>
      </c>
      <c r="C98" s="110" t="s">
        <v>176</v>
      </c>
      <c r="D98" s="96">
        <f t="shared" si="37"/>
        <v>435</v>
      </c>
      <c r="E98" s="111">
        <v>348</v>
      </c>
      <c r="F98" s="111">
        <v>35</v>
      </c>
      <c r="G98" s="102">
        <v>52</v>
      </c>
      <c r="H98" s="96">
        <f t="shared" si="38"/>
        <v>1194.3</v>
      </c>
      <c r="I98" s="111">
        <v>1044</v>
      </c>
      <c r="J98" s="111">
        <v>104</v>
      </c>
      <c r="K98" s="111">
        <v>46.3</v>
      </c>
      <c r="L98" s="96">
        <f t="shared" si="39"/>
        <v>0</v>
      </c>
      <c r="M98" s="111">
        <v>0</v>
      </c>
      <c r="N98" s="111">
        <v>0</v>
      </c>
      <c r="O98" s="111">
        <v>0</v>
      </c>
      <c r="P98" s="96">
        <v>0</v>
      </c>
      <c r="Q98" s="96">
        <v>0</v>
      </c>
      <c r="R98" s="96">
        <v>0</v>
      </c>
      <c r="S98" s="96">
        <v>0</v>
      </c>
      <c r="T98" s="279"/>
      <c r="U98" s="96">
        <f t="shared" si="40"/>
        <v>435</v>
      </c>
      <c r="V98" s="111">
        <v>348</v>
      </c>
      <c r="W98" s="111">
        <v>35</v>
      </c>
      <c r="X98" s="102">
        <v>52</v>
      </c>
      <c r="Y98" s="96">
        <f t="shared" si="41"/>
        <v>1194.3</v>
      </c>
      <c r="Z98" s="111">
        <v>1044</v>
      </c>
      <c r="AA98" s="111">
        <v>104</v>
      </c>
      <c r="AB98" s="111">
        <v>46.3</v>
      </c>
      <c r="AC98" s="96">
        <f t="shared" si="42"/>
        <v>0</v>
      </c>
      <c r="AD98" s="111">
        <v>0</v>
      </c>
      <c r="AE98" s="111">
        <v>0</v>
      </c>
      <c r="AF98" s="111">
        <v>0</v>
      </c>
      <c r="AG98" s="96">
        <v>0</v>
      </c>
      <c r="AH98" s="96">
        <v>0</v>
      </c>
      <c r="AI98" s="96">
        <v>0</v>
      </c>
      <c r="AJ98" s="96">
        <v>0</v>
      </c>
      <c r="AK98" s="22"/>
    </row>
    <row r="99" spans="1:37" ht="61.5" customHeight="1">
      <c r="A99" s="82">
        <v>7</v>
      </c>
      <c r="B99" s="28" t="s">
        <v>133</v>
      </c>
      <c r="C99" s="110" t="s">
        <v>176</v>
      </c>
      <c r="D99" s="96">
        <f t="shared" si="37"/>
        <v>1200</v>
      </c>
      <c r="E99" s="111">
        <v>1044</v>
      </c>
      <c r="F99" s="111">
        <v>104</v>
      </c>
      <c r="G99" s="102">
        <v>52</v>
      </c>
      <c r="H99" s="96">
        <f t="shared" si="38"/>
        <v>1174.0999999999999</v>
      </c>
      <c r="I99" s="111">
        <v>1044</v>
      </c>
      <c r="J99" s="111">
        <v>104</v>
      </c>
      <c r="K99" s="111">
        <v>26.1</v>
      </c>
      <c r="L99" s="96">
        <f t="shared" si="39"/>
        <v>0</v>
      </c>
      <c r="M99" s="111">
        <v>0</v>
      </c>
      <c r="N99" s="111">
        <v>0</v>
      </c>
      <c r="O99" s="111">
        <v>0</v>
      </c>
      <c r="P99" s="96">
        <v>0</v>
      </c>
      <c r="Q99" s="96">
        <v>0</v>
      </c>
      <c r="R99" s="96">
        <v>0</v>
      </c>
      <c r="S99" s="96">
        <v>0</v>
      </c>
      <c r="T99" s="279"/>
      <c r="U99" s="96">
        <f t="shared" si="40"/>
        <v>1200</v>
      </c>
      <c r="V99" s="111">
        <v>1044</v>
      </c>
      <c r="W99" s="111">
        <v>104</v>
      </c>
      <c r="X99" s="102">
        <v>52</v>
      </c>
      <c r="Y99" s="96">
        <f t="shared" si="41"/>
        <v>1174.0999999999999</v>
      </c>
      <c r="Z99" s="111">
        <v>1044</v>
      </c>
      <c r="AA99" s="111">
        <v>104</v>
      </c>
      <c r="AB99" s="111">
        <v>26.1</v>
      </c>
      <c r="AC99" s="96">
        <f t="shared" si="42"/>
        <v>0</v>
      </c>
      <c r="AD99" s="111">
        <v>0</v>
      </c>
      <c r="AE99" s="111">
        <v>0</v>
      </c>
      <c r="AF99" s="111">
        <v>0</v>
      </c>
      <c r="AG99" s="96">
        <v>0</v>
      </c>
      <c r="AH99" s="96">
        <v>0</v>
      </c>
      <c r="AI99" s="96">
        <v>0</v>
      </c>
      <c r="AJ99" s="96">
        <v>0</v>
      </c>
      <c r="AK99" s="22"/>
    </row>
    <row r="100" spans="1:37" ht="49.5" customHeight="1">
      <c r="A100" s="82">
        <v>8</v>
      </c>
      <c r="B100" s="28" t="s">
        <v>153</v>
      </c>
      <c r="C100" s="110" t="s">
        <v>176</v>
      </c>
      <c r="D100" s="96">
        <f>E100+F100+G100</f>
        <v>1200</v>
      </c>
      <c r="E100" s="111">
        <v>1044</v>
      </c>
      <c r="F100" s="111">
        <v>104</v>
      </c>
      <c r="G100" s="102">
        <v>52</v>
      </c>
      <c r="H100" s="96">
        <f>I100+J100+K100</f>
        <v>1200</v>
      </c>
      <c r="I100" s="111">
        <v>1044</v>
      </c>
      <c r="J100" s="111">
        <v>104</v>
      </c>
      <c r="K100" s="111">
        <v>52</v>
      </c>
      <c r="L100" s="96">
        <f>M100+N100</f>
        <v>0</v>
      </c>
      <c r="M100" s="111">
        <v>0</v>
      </c>
      <c r="N100" s="111">
        <v>0</v>
      </c>
      <c r="O100" s="111">
        <v>0</v>
      </c>
      <c r="P100" s="96"/>
      <c r="Q100" s="96"/>
      <c r="R100" s="96">
        <v>0</v>
      </c>
      <c r="S100" s="96">
        <v>0</v>
      </c>
      <c r="T100" s="279"/>
      <c r="U100" s="96">
        <f>V100+W100+X100</f>
        <v>1200</v>
      </c>
      <c r="V100" s="111">
        <v>1044</v>
      </c>
      <c r="W100" s="111">
        <v>104</v>
      </c>
      <c r="X100" s="102">
        <v>52</v>
      </c>
      <c r="Y100" s="96">
        <f>Z100+AA100+AB100</f>
        <v>1200</v>
      </c>
      <c r="Z100" s="111">
        <v>1044</v>
      </c>
      <c r="AA100" s="111">
        <v>104</v>
      </c>
      <c r="AB100" s="111">
        <v>52</v>
      </c>
      <c r="AC100" s="96">
        <f>AD100+AE100</f>
        <v>0</v>
      </c>
      <c r="AD100" s="111">
        <v>0</v>
      </c>
      <c r="AE100" s="111">
        <v>0</v>
      </c>
      <c r="AF100" s="111">
        <v>0</v>
      </c>
      <c r="AG100" s="96"/>
      <c r="AH100" s="96"/>
      <c r="AI100" s="96">
        <v>0</v>
      </c>
      <c r="AJ100" s="96">
        <v>0</v>
      </c>
      <c r="AK100" s="22"/>
    </row>
    <row r="101" spans="1:37" ht="46.5" customHeight="1">
      <c r="A101" s="82">
        <v>9</v>
      </c>
      <c r="B101" s="28" t="s">
        <v>137</v>
      </c>
      <c r="C101" s="110" t="s">
        <v>176</v>
      </c>
      <c r="D101" s="96">
        <f t="shared" si="37"/>
        <v>1957</v>
      </c>
      <c r="E101" s="111">
        <v>1740</v>
      </c>
      <c r="F101" s="111">
        <v>174</v>
      </c>
      <c r="G101" s="102">
        <v>43</v>
      </c>
      <c r="H101" s="96">
        <f t="shared" si="38"/>
        <v>999</v>
      </c>
      <c r="I101" s="111">
        <v>870</v>
      </c>
      <c r="J101" s="111">
        <v>87</v>
      </c>
      <c r="K101" s="111">
        <v>42</v>
      </c>
      <c r="L101" s="96">
        <f t="shared" si="39"/>
        <v>0</v>
      </c>
      <c r="M101" s="111">
        <v>0</v>
      </c>
      <c r="N101" s="111">
        <v>0</v>
      </c>
      <c r="O101" s="111">
        <v>0</v>
      </c>
      <c r="P101" s="96">
        <v>0</v>
      </c>
      <c r="Q101" s="96">
        <v>0</v>
      </c>
      <c r="R101" s="96">
        <v>0</v>
      </c>
      <c r="S101" s="96">
        <v>0</v>
      </c>
      <c r="T101" s="279"/>
      <c r="U101" s="96">
        <f t="shared" ref="U101:U103" si="43">V101+W101+X101</f>
        <v>1957</v>
      </c>
      <c r="V101" s="111">
        <v>1740</v>
      </c>
      <c r="W101" s="111">
        <v>174</v>
      </c>
      <c r="X101" s="102">
        <v>43</v>
      </c>
      <c r="Y101" s="96">
        <f t="shared" ref="Y101:Y103" si="44">Z101+AA101+AB101</f>
        <v>999</v>
      </c>
      <c r="Z101" s="111">
        <v>870</v>
      </c>
      <c r="AA101" s="111">
        <v>87</v>
      </c>
      <c r="AB101" s="111">
        <v>42</v>
      </c>
      <c r="AC101" s="96">
        <f t="shared" ref="AC101:AC103" si="45">AD101+AE101</f>
        <v>0</v>
      </c>
      <c r="AD101" s="111">
        <v>0</v>
      </c>
      <c r="AE101" s="111">
        <v>0</v>
      </c>
      <c r="AF101" s="111">
        <v>0</v>
      </c>
      <c r="AG101" s="96">
        <v>0</v>
      </c>
      <c r="AH101" s="96">
        <v>0</v>
      </c>
      <c r="AI101" s="96">
        <v>0</v>
      </c>
      <c r="AJ101" s="96">
        <v>0</v>
      </c>
      <c r="AK101" s="22"/>
    </row>
    <row r="102" spans="1:37" ht="53.25" customHeight="1">
      <c r="A102" s="82">
        <v>10</v>
      </c>
      <c r="B102" s="28" t="s">
        <v>139</v>
      </c>
      <c r="C102" s="110" t="s">
        <v>176</v>
      </c>
      <c r="D102" s="96">
        <f t="shared" si="37"/>
        <v>3254</v>
      </c>
      <c r="E102" s="111">
        <v>2912</v>
      </c>
      <c r="F102" s="111">
        <v>292</v>
      </c>
      <c r="G102" s="102">
        <v>50</v>
      </c>
      <c r="H102" s="96">
        <f t="shared" si="38"/>
        <v>985</v>
      </c>
      <c r="I102" s="111">
        <v>850</v>
      </c>
      <c r="J102" s="111">
        <v>85</v>
      </c>
      <c r="K102" s="111">
        <v>50</v>
      </c>
      <c r="L102" s="96">
        <f t="shared" si="39"/>
        <v>0</v>
      </c>
      <c r="M102" s="111">
        <v>0</v>
      </c>
      <c r="N102" s="111">
        <v>0</v>
      </c>
      <c r="O102" s="111">
        <v>0</v>
      </c>
      <c r="P102" s="96">
        <v>0</v>
      </c>
      <c r="Q102" s="96">
        <v>0</v>
      </c>
      <c r="R102" s="96">
        <v>0</v>
      </c>
      <c r="S102" s="96">
        <v>0</v>
      </c>
      <c r="T102" s="279"/>
      <c r="U102" s="96">
        <f t="shared" si="43"/>
        <v>3254</v>
      </c>
      <c r="V102" s="111">
        <v>2912</v>
      </c>
      <c r="W102" s="111">
        <v>292</v>
      </c>
      <c r="X102" s="102">
        <v>50</v>
      </c>
      <c r="Y102" s="96">
        <f t="shared" si="44"/>
        <v>985</v>
      </c>
      <c r="Z102" s="111">
        <v>850</v>
      </c>
      <c r="AA102" s="111">
        <v>85</v>
      </c>
      <c r="AB102" s="111">
        <v>50</v>
      </c>
      <c r="AC102" s="96">
        <f t="shared" si="45"/>
        <v>0</v>
      </c>
      <c r="AD102" s="111">
        <v>0</v>
      </c>
      <c r="AE102" s="111">
        <v>0</v>
      </c>
      <c r="AF102" s="111">
        <v>0</v>
      </c>
      <c r="AG102" s="96">
        <v>0</v>
      </c>
      <c r="AH102" s="96">
        <v>0</v>
      </c>
      <c r="AI102" s="96">
        <v>0</v>
      </c>
      <c r="AJ102" s="96">
        <v>0</v>
      </c>
      <c r="AK102" s="22"/>
    </row>
    <row r="103" spans="1:37" ht="65.25" customHeight="1">
      <c r="A103" s="82">
        <v>11</v>
      </c>
      <c r="B103" s="28" t="s">
        <v>140</v>
      </c>
      <c r="C103" s="110" t="s">
        <v>176</v>
      </c>
      <c r="D103" s="96">
        <f t="shared" si="37"/>
        <v>3878</v>
      </c>
      <c r="E103" s="111">
        <v>3480</v>
      </c>
      <c r="F103" s="111">
        <v>348</v>
      </c>
      <c r="G103" s="102">
        <v>50</v>
      </c>
      <c r="H103" s="96">
        <f t="shared" si="38"/>
        <v>985</v>
      </c>
      <c r="I103" s="111">
        <v>850</v>
      </c>
      <c r="J103" s="111">
        <v>85</v>
      </c>
      <c r="K103" s="111">
        <v>50</v>
      </c>
      <c r="L103" s="96">
        <f t="shared" si="39"/>
        <v>0</v>
      </c>
      <c r="M103" s="111">
        <v>0</v>
      </c>
      <c r="N103" s="111">
        <v>0</v>
      </c>
      <c r="O103" s="111">
        <v>0</v>
      </c>
      <c r="P103" s="96">
        <v>0</v>
      </c>
      <c r="Q103" s="96">
        <v>0</v>
      </c>
      <c r="R103" s="96">
        <v>0</v>
      </c>
      <c r="S103" s="96">
        <v>0</v>
      </c>
      <c r="T103" s="279"/>
      <c r="U103" s="96">
        <f t="shared" si="43"/>
        <v>3878</v>
      </c>
      <c r="V103" s="111">
        <v>3480</v>
      </c>
      <c r="W103" s="111">
        <v>348</v>
      </c>
      <c r="X103" s="102">
        <v>50</v>
      </c>
      <c r="Y103" s="96">
        <f t="shared" si="44"/>
        <v>985</v>
      </c>
      <c r="Z103" s="111">
        <v>850</v>
      </c>
      <c r="AA103" s="111">
        <v>85</v>
      </c>
      <c r="AB103" s="111">
        <v>50</v>
      </c>
      <c r="AC103" s="96">
        <f t="shared" si="45"/>
        <v>0</v>
      </c>
      <c r="AD103" s="111">
        <v>0</v>
      </c>
      <c r="AE103" s="111">
        <v>0</v>
      </c>
      <c r="AF103" s="111">
        <v>0</v>
      </c>
      <c r="AG103" s="96">
        <v>0</v>
      </c>
      <c r="AH103" s="96">
        <v>0</v>
      </c>
      <c r="AI103" s="96">
        <v>0</v>
      </c>
      <c r="AJ103" s="96">
        <v>0</v>
      </c>
      <c r="AK103" s="22"/>
    </row>
    <row r="104" spans="1:37" ht="64.5" customHeight="1">
      <c r="A104" s="82">
        <v>12</v>
      </c>
      <c r="B104" s="28" t="s">
        <v>156</v>
      </c>
      <c r="C104" s="110" t="s">
        <v>180</v>
      </c>
      <c r="D104" s="96">
        <f>E104+F104+G104</f>
        <v>1000</v>
      </c>
      <c r="E104" s="111">
        <v>870</v>
      </c>
      <c r="F104" s="111">
        <v>87</v>
      </c>
      <c r="G104" s="110">
        <v>43</v>
      </c>
      <c r="H104" s="96">
        <f>I104+J104+K104</f>
        <v>50</v>
      </c>
      <c r="I104" s="86">
        <v>50</v>
      </c>
      <c r="J104" s="111"/>
      <c r="K104" s="111"/>
      <c r="L104" s="96">
        <f>M104+N104+O104</f>
        <v>950</v>
      </c>
      <c r="M104" s="86">
        <v>820</v>
      </c>
      <c r="N104" s="111">
        <v>87</v>
      </c>
      <c r="O104" s="111">
        <v>43</v>
      </c>
      <c r="P104" s="96"/>
      <c r="Q104" s="96"/>
      <c r="R104" s="96">
        <v>0</v>
      </c>
      <c r="S104" s="96">
        <v>0</v>
      </c>
      <c r="T104" s="279"/>
      <c r="U104" s="96">
        <f>V104+W104+X104</f>
        <v>1000</v>
      </c>
      <c r="V104" s="111">
        <v>870</v>
      </c>
      <c r="W104" s="111">
        <v>87</v>
      </c>
      <c r="X104" s="110">
        <v>43</v>
      </c>
      <c r="Y104" s="96">
        <f>Z104+AA104+AB104</f>
        <v>50</v>
      </c>
      <c r="Z104" s="86">
        <v>50</v>
      </c>
      <c r="AA104" s="111"/>
      <c r="AB104" s="111"/>
      <c r="AC104" s="96">
        <f>AD104+AE104+AF104</f>
        <v>950</v>
      </c>
      <c r="AD104" s="86">
        <v>820</v>
      </c>
      <c r="AE104" s="111">
        <v>87</v>
      </c>
      <c r="AF104" s="111">
        <v>43</v>
      </c>
      <c r="AG104" s="96"/>
      <c r="AH104" s="96"/>
      <c r="AI104" s="96">
        <v>0</v>
      </c>
      <c r="AJ104" s="96">
        <v>0</v>
      </c>
      <c r="AK104" s="22"/>
    </row>
    <row r="105" spans="1:37" ht="63.75" customHeight="1">
      <c r="A105" s="82">
        <v>13</v>
      </c>
      <c r="B105" s="28" t="s">
        <v>143</v>
      </c>
      <c r="C105" s="110" t="s">
        <v>177</v>
      </c>
      <c r="D105" s="96">
        <f t="shared" si="37"/>
        <v>2837</v>
      </c>
      <c r="E105" s="111">
        <v>2558</v>
      </c>
      <c r="F105" s="111">
        <v>257</v>
      </c>
      <c r="G105" s="102">
        <v>22</v>
      </c>
      <c r="H105" s="96">
        <f t="shared" si="38"/>
        <v>500</v>
      </c>
      <c r="I105" s="111">
        <v>434</v>
      </c>
      <c r="J105" s="111">
        <v>44</v>
      </c>
      <c r="K105" s="111">
        <v>22</v>
      </c>
      <c r="L105" s="96">
        <f t="shared" si="39"/>
        <v>0</v>
      </c>
      <c r="M105" s="111">
        <v>0</v>
      </c>
      <c r="N105" s="111">
        <v>0</v>
      </c>
      <c r="O105" s="111">
        <v>0</v>
      </c>
      <c r="P105" s="96">
        <v>0</v>
      </c>
      <c r="Q105" s="96">
        <v>0</v>
      </c>
      <c r="R105" s="96">
        <v>0</v>
      </c>
      <c r="S105" s="96">
        <v>0</v>
      </c>
      <c r="T105" s="279"/>
      <c r="U105" s="96">
        <f t="shared" ref="U105:U123" si="46">V105+W105+X105</f>
        <v>2837</v>
      </c>
      <c r="V105" s="111">
        <v>2558</v>
      </c>
      <c r="W105" s="111">
        <v>257</v>
      </c>
      <c r="X105" s="102">
        <v>22</v>
      </c>
      <c r="Y105" s="96">
        <f t="shared" ref="Y105:Y123" si="47">Z105+AA105+AB105</f>
        <v>500</v>
      </c>
      <c r="Z105" s="111">
        <v>434</v>
      </c>
      <c r="AA105" s="111">
        <v>44</v>
      </c>
      <c r="AB105" s="111">
        <v>22</v>
      </c>
      <c r="AC105" s="96">
        <f t="shared" ref="AC105:AC113" si="48">AD105+AE105</f>
        <v>0</v>
      </c>
      <c r="AD105" s="111">
        <v>0</v>
      </c>
      <c r="AE105" s="111">
        <v>0</v>
      </c>
      <c r="AF105" s="111">
        <v>0</v>
      </c>
      <c r="AG105" s="96">
        <v>0</v>
      </c>
      <c r="AH105" s="96">
        <v>0</v>
      </c>
      <c r="AI105" s="96">
        <v>0</v>
      </c>
      <c r="AJ105" s="96">
        <v>0</v>
      </c>
      <c r="AK105" s="22"/>
    </row>
    <row r="106" spans="1:37" ht="63.75" customHeight="1">
      <c r="A106" s="82">
        <v>14</v>
      </c>
      <c r="B106" s="28" t="s">
        <v>144</v>
      </c>
      <c r="C106" s="110" t="s">
        <v>177</v>
      </c>
      <c r="D106" s="96">
        <f t="shared" si="37"/>
        <v>953</v>
      </c>
      <c r="E106" s="111">
        <v>850</v>
      </c>
      <c r="F106" s="111">
        <v>85</v>
      </c>
      <c r="G106" s="102">
        <v>18</v>
      </c>
      <c r="H106" s="96">
        <f t="shared" si="38"/>
        <v>425</v>
      </c>
      <c r="I106" s="111">
        <v>370</v>
      </c>
      <c r="J106" s="111">
        <v>37</v>
      </c>
      <c r="K106" s="111">
        <v>18</v>
      </c>
      <c r="L106" s="96">
        <f t="shared" si="39"/>
        <v>0</v>
      </c>
      <c r="M106" s="111">
        <v>0</v>
      </c>
      <c r="N106" s="111">
        <v>0</v>
      </c>
      <c r="O106" s="111">
        <v>0</v>
      </c>
      <c r="P106" s="96">
        <v>0</v>
      </c>
      <c r="Q106" s="96">
        <v>0</v>
      </c>
      <c r="R106" s="96">
        <v>0</v>
      </c>
      <c r="S106" s="96">
        <v>0</v>
      </c>
      <c r="T106" s="279"/>
      <c r="U106" s="96">
        <f t="shared" si="46"/>
        <v>953</v>
      </c>
      <c r="V106" s="111">
        <v>850</v>
      </c>
      <c r="W106" s="111">
        <v>85</v>
      </c>
      <c r="X106" s="102">
        <v>18</v>
      </c>
      <c r="Y106" s="96">
        <f t="shared" si="47"/>
        <v>425</v>
      </c>
      <c r="Z106" s="111">
        <v>370</v>
      </c>
      <c r="AA106" s="111">
        <v>37</v>
      </c>
      <c r="AB106" s="111">
        <v>18</v>
      </c>
      <c r="AC106" s="96">
        <f t="shared" si="48"/>
        <v>0</v>
      </c>
      <c r="AD106" s="111">
        <v>0</v>
      </c>
      <c r="AE106" s="111">
        <v>0</v>
      </c>
      <c r="AF106" s="111">
        <v>0</v>
      </c>
      <c r="AG106" s="96">
        <v>0</v>
      </c>
      <c r="AH106" s="96">
        <v>0</v>
      </c>
      <c r="AI106" s="96">
        <v>0</v>
      </c>
      <c r="AJ106" s="96">
        <v>0</v>
      </c>
      <c r="AK106" s="22"/>
    </row>
    <row r="107" spans="1:37" ht="58.5" customHeight="1">
      <c r="A107" s="82">
        <v>15</v>
      </c>
      <c r="B107" s="28" t="s">
        <v>145</v>
      </c>
      <c r="C107" s="110" t="s">
        <v>177</v>
      </c>
      <c r="D107" s="96">
        <f t="shared" si="37"/>
        <v>953</v>
      </c>
      <c r="E107" s="111">
        <v>850</v>
      </c>
      <c r="F107" s="111">
        <v>85</v>
      </c>
      <c r="G107" s="102">
        <v>18</v>
      </c>
      <c r="H107" s="96">
        <f t="shared" si="38"/>
        <v>425</v>
      </c>
      <c r="I107" s="111">
        <v>370</v>
      </c>
      <c r="J107" s="111">
        <v>37</v>
      </c>
      <c r="K107" s="111">
        <v>18</v>
      </c>
      <c r="L107" s="96">
        <f t="shared" si="39"/>
        <v>0</v>
      </c>
      <c r="M107" s="111">
        <v>0</v>
      </c>
      <c r="N107" s="111">
        <v>0</v>
      </c>
      <c r="O107" s="111">
        <v>0</v>
      </c>
      <c r="P107" s="96">
        <v>0</v>
      </c>
      <c r="Q107" s="96">
        <v>0</v>
      </c>
      <c r="R107" s="96">
        <v>0</v>
      </c>
      <c r="S107" s="96">
        <v>0</v>
      </c>
      <c r="T107" s="279"/>
      <c r="U107" s="96">
        <f t="shared" si="46"/>
        <v>953</v>
      </c>
      <c r="V107" s="111">
        <v>850</v>
      </c>
      <c r="W107" s="111">
        <v>85</v>
      </c>
      <c r="X107" s="102">
        <v>18</v>
      </c>
      <c r="Y107" s="96">
        <f t="shared" si="47"/>
        <v>425</v>
      </c>
      <c r="Z107" s="111">
        <v>370</v>
      </c>
      <c r="AA107" s="111">
        <v>37</v>
      </c>
      <c r="AB107" s="111">
        <v>18</v>
      </c>
      <c r="AC107" s="96">
        <f t="shared" si="48"/>
        <v>0</v>
      </c>
      <c r="AD107" s="111">
        <v>0</v>
      </c>
      <c r="AE107" s="111">
        <v>0</v>
      </c>
      <c r="AF107" s="111">
        <v>0</v>
      </c>
      <c r="AG107" s="96">
        <v>0</v>
      </c>
      <c r="AH107" s="96">
        <v>0</v>
      </c>
      <c r="AI107" s="96">
        <v>0</v>
      </c>
      <c r="AJ107" s="96">
        <v>0</v>
      </c>
      <c r="AK107" s="22"/>
    </row>
    <row r="108" spans="1:37" ht="63" customHeight="1">
      <c r="A108" s="82">
        <v>16</v>
      </c>
      <c r="B108" s="28" t="s">
        <v>146</v>
      </c>
      <c r="C108" s="110" t="s">
        <v>177</v>
      </c>
      <c r="D108" s="96">
        <f t="shared" si="37"/>
        <v>3406</v>
      </c>
      <c r="E108" s="111">
        <v>3080</v>
      </c>
      <c r="F108" s="111">
        <v>308</v>
      </c>
      <c r="G108" s="102">
        <v>18</v>
      </c>
      <c r="H108" s="96">
        <f t="shared" si="38"/>
        <v>425</v>
      </c>
      <c r="I108" s="111">
        <v>370</v>
      </c>
      <c r="J108" s="111">
        <v>37</v>
      </c>
      <c r="K108" s="111">
        <v>18</v>
      </c>
      <c r="L108" s="96">
        <f t="shared" si="39"/>
        <v>0</v>
      </c>
      <c r="M108" s="111">
        <v>0</v>
      </c>
      <c r="N108" s="111">
        <v>0</v>
      </c>
      <c r="O108" s="111">
        <v>0</v>
      </c>
      <c r="P108" s="96">
        <v>0</v>
      </c>
      <c r="Q108" s="96">
        <v>0</v>
      </c>
      <c r="R108" s="96">
        <v>0</v>
      </c>
      <c r="S108" s="96">
        <v>0</v>
      </c>
      <c r="T108" s="279"/>
      <c r="U108" s="96">
        <f t="shared" si="46"/>
        <v>3406</v>
      </c>
      <c r="V108" s="111">
        <v>3080</v>
      </c>
      <c r="W108" s="111">
        <v>308</v>
      </c>
      <c r="X108" s="102">
        <v>18</v>
      </c>
      <c r="Y108" s="96">
        <f t="shared" si="47"/>
        <v>425</v>
      </c>
      <c r="Z108" s="111">
        <v>370</v>
      </c>
      <c r="AA108" s="111">
        <v>37</v>
      </c>
      <c r="AB108" s="111">
        <v>18</v>
      </c>
      <c r="AC108" s="96">
        <f t="shared" si="48"/>
        <v>0</v>
      </c>
      <c r="AD108" s="111">
        <v>0</v>
      </c>
      <c r="AE108" s="111">
        <v>0</v>
      </c>
      <c r="AF108" s="111">
        <v>0</v>
      </c>
      <c r="AG108" s="96">
        <v>0</v>
      </c>
      <c r="AH108" s="96">
        <v>0</v>
      </c>
      <c r="AI108" s="96">
        <v>0</v>
      </c>
      <c r="AJ108" s="96">
        <v>0</v>
      </c>
      <c r="AK108" s="22"/>
    </row>
    <row r="109" spans="1:37" ht="57.75" customHeight="1">
      <c r="A109" s="82">
        <v>17</v>
      </c>
      <c r="B109" s="28" t="s">
        <v>147</v>
      </c>
      <c r="C109" s="110" t="s">
        <v>177</v>
      </c>
      <c r="D109" s="96">
        <f t="shared" si="37"/>
        <v>2888</v>
      </c>
      <c r="E109" s="111">
        <v>2610</v>
      </c>
      <c r="F109" s="111">
        <v>260</v>
      </c>
      <c r="G109" s="102">
        <v>18</v>
      </c>
      <c r="H109" s="96">
        <f t="shared" si="38"/>
        <v>425</v>
      </c>
      <c r="I109" s="111">
        <v>370</v>
      </c>
      <c r="J109" s="111">
        <v>37</v>
      </c>
      <c r="K109" s="111">
        <v>18</v>
      </c>
      <c r="L109" s="96">
        <f t="shared" si="39"/>
        <v>0</v>
      </c>
      <c r="M109" s="111">
        <v>0</v>
      </c>
      <c r="N109" s="111">
        <v>0</v>
      </c>
      <c r="O109" s="111">
        <v>0</v>
      </c>
      <c r="P109" s="96">
        <v>0</v>
      </c>
      <c r="Q109" s="96">
        <v>0</v>
      </c>
      <c r="R109" s="96">
        <v>0</v>
      </c>
      <c r="S109" s="96">
        <v>0</v>
      </c>
      <c r="T109" s="279"/>
      <c r="U109" s="96">
        <f t="shared" si="46"/>
        <v>2888</v>
      </c>
      <c r="V109" s="111">
        <v>2610</v>
      </c>
      <c r="W109" s="111">
        <v>260</v>
      </c>
      <c r="X109" s="102">
        <v>18</v>
      </c>
      <c r="Y109" s="96">
        <f t="shared" si="47"/>
        <v>425</v>
      </c>
      <c r="Z109" s="111">
        <v>370</v>
      </c>
      <c r="AA109" s="111">
        <v>37</v>
      </c>
      <c r="AB109" s="111">
        <v>18</v>
      </c>
      <c r="AC109" s="96">
        <f t="shared" si="48"/>
        <v>0</v>
      </c>
      <c r="AD109" s="111">
        <v>0</v>
      </c>
      <c r="AE109" s="111">
        <v>0</v>
      </c>
      <c r="AF109" s="111">
        <v>0</v>
      </c>
      <c r="AG109" s="96">
        <v>0</v>
      </c>
      <c r="AH109" s="96">
        <v>0</v>
      </c>
      <c r="AI109" s="96">
        <v>0</v>
      </c>
      <c r="AJ109" s="96">
        <v>0</v>
      </c>
      <c r="AK109" s="22"/>
    </row>
    <row r="110" spans="1:37" ht="61.5" customHeight="1">
      <c r="A110" s="82">
        <v>18</v>
      </c>
      <c r="B110" s="28" t="s">
        <v>148</v>
      </c>
      <c r="C110" s="110" t="s">
        <v>177</v>
      </c>
      <c r="D110" s="96">
        <f t="shared" si="37"/>
        <v>496</v>
      </c>
      <c r="E110" s="111">
        <v>434</v>
      </c>
      <c r="F110" s="111">
        <v>44</v>
      </c>
      <c r="G110" s="102">
        <v>18</v>
      </c>
      <c r="H110" s="96">
        <f t="shared" si="38"/>
        <v>425</v>
      </c>
      <c r="I110" s="111">
        <v>370</v>
      </c>
      <c r="J110" s="111">
        <v>37</v>
      </c>
      <c r="K110" s="111">
        <v>18</v>
      </c>
      <c r="L110" s="96">
        <f t="shared" si="39"/>
        <v>0</v>
      </c>
      <c r="M110" s="111">
        <v>0</v>
      </c>
      <c r="N110" s="111">
        <v>0</v>
      </c>
      <c r="O110" s="111">
        <v>0</v>
      </c>
      <c r="P110" s="96"/>
      <c r="Q110" s="96"/>
      <c r="R110" s="96">
        <v>0</v>
      </c>
      <c r="S110" s="96">
        <v>0</v>
      </c>
      <c r="T110" s="279"/>
      <c r="U110" s="96">
        <f t="shared" si="46"/>
        <v>496</v>
      </c>
      <c r="V110" s="111">
        <v>434</v>
      </c>
      <c r="W110" s="111">
        <v>44</v>
      </c>
      <c r="X110" s="102">
        <v>18</v>
      </c>
      <c r="Y110" s="96">
        <f t="shared" si="47"/>
        <v>425</v>
      </c>
      <c r="Z110" s="111">
        <v>370</v>
      </c>
      <c r="AA110" s="111">
        <v>37</v>
      </c>
      <c r="AB110" s="111">
        <v>18</v>
      </c>
      <c r="AC110" s="96">
        <f t="shared" si="48"/>
        <v>0</v>
      </c>
      <c r="AD110" s="111">
        <v>0</v>
      </c>
      <c r="AE110" s="111">
        <v>0</v>
      </c>
      <c r="AF110" s="111">
        <v>0</v>
      </c>
      <c r="AG110" s="96"/>
      <c r="AH110" s="96"/>
      <c r="AI110" s="96">
        <v>0</v>
      </c>
      <c r="AJ110" s="96">
        <v>0</v>
      </c>
      <c r="AK110" s="22"/>
    </row>
    <row r="111" spans="1:37" ht="35.25" customHeight="1">
      <c r="A111" s="82">
        <v>19</v>
      </c>
      <c r="B111" s="28" t="s">
        <v>149</v>
      </c>
      <c r="C111" s="110" t="s">
        <v>178</v>
      </c>
      <c r="D111" s="96">
        <f t="shared" si="37"/>
        <v>429</v>
      </c>
      <c r="E111" s="111">
        <v>370</v>
      </c>
      <c r="F111" s="111">
        <v>37</v>
      </c>
      <c r="G111" s="102">
        <v>22</v>
      </c>
      <c r="H111" s="96">
        <f t="shared" si="38"/>
        <v>480.7</v>
      </c>
      <c r="I111" s="111">
        <v>434</v>
      </c>
      <c r="J111" s="111">
        <v>44</v>
      </c>
      <c r="K111" s="111">
        <v>2.7</v>
      </c>
      <c r="L111" s="96">
        <f t="shared" si="39"/>
        <v>0</v>
      </c>
      <c r="M111" s="111">
        <v>0</v>
      </c>
      <c r="N111" s="111">
        <v>0</v>
      </c>
      <c r="O111" s="111">
        <v>0</v>
      </c>
      <c r="P111" s="96"/>
      <c r="Q111" s="96"/>
      <c r="R111" s="96">
        <v>0</v>
      </c>
      <c r="S111" s="96">
        <v>0</v>
      </c>
      <c r="T111" s="279"/>
      <c r="U111" s="96">
        <f t="shared" si="46"/>
        <v>429</v>
      </c>
      <c r="V111" s="111">
        <v>370</v>
      </c>
      <c r="W111" s="111">
        <v>37</v>
      </c>
      <c r="X111" s="102">
        <v>22</v>
      </c>
      <c r="Y111" s="96">
        <f t="shared" si="47"/>
        <v>480.7</v>
      </c>
      <c r="Z111" s="111">
        <v>434</v>
      </c>
      <c r="AA111" s="111">
        <v>44</v>
      </c>
      <c r="AB111" s="111">
        <v>2.7</v>
      </c>
      <c r="AC111" s="96">
        <f t="shared" si="48"/>
        <v>0</v>
      </c>
      <c r="AD111" s="111">
        <v>0</v>
      </c>
      <c r="AE111" s="111">
        <v>0</v>
      </c>
      <c r="AF111" s="111">
        <v>0</v>
      </c>
      <c r="AG111" s="96"/>
      <c r="AH111" s="96"/>
      <c r="AI111" s="96">
        <v>0</v>
      </c>
      <c r="AJ111" s="96">
        <v>0</v>
      </c>
      <c r="AK111" s="22"/>
    </row>
    <row r="112" spans="1:37" ht="51.75" customHeight="1">
      <c r="A112" s="82">
        <v>20</v>
      </c>
      <c r="B112" s="28" t="s">
        <v>150</v>
      </c>
      <c r="C112" s="110" t="s">
        <v>178</v>
      </c>
      <c r="D112" s="96">
        <f t="shared" si="37"/>
        <v>447</v>
      </c>
      <c r="E112" s="111">
        <v>370</v>
      </c>
      <c r="F112" s="111">
        <v>37</v>
      </c>
      <c r="G112" s="102">
        <v>40</v>
      </c>
      <c r="H112" s="96">
        <f t="shared" si="38"/>
        <v>890</v>
      </c>
      <c r="I112" s="111">
        <v>805</v>
      </c>
      <c r="J112" s="111">
        <v>80</v>
      </c>
      <c r="K112" s="111">
        <v>5</v>
      </c>
      <c r="L112" s="96">
        <f t="shared" si="39"/>
        <v>0</v>
      </c>
      <c r="M112" s="111">
        <v>0</v>
      </c>
      <c r="N112" s="111">
        <v>0</v>
      </c>
      <c r="O112" s="111">
        <v>0</v>
      </c>
      <c r="P112" s="96"/>
      <c r="Q112" s="96"/>
      <c r="R112" s="96">
        <v>0</v>
      </c>
      <c r="S112" s="96">
        <v>0</v>
      </c>
      <c r="T112" s="279"/>
      <c r="U112" s="96">
        <f t="shared" si="46"/>
        <v>447</v>
      </c>
      <c r="V112" s="111">
        <v>370</v>
      </c>
      <c r="W112" s="111">
        <v>37</v>
      </c>
      <c r="X112" s="102">
        <v>40</v>
      </c>
      <c r="Y112" s="96">
        <f t="shared" si="47"/>
        <v>890</v>
      </c>
      <c r="Z112" s="111">
        <v>805</v>
      </c>
      <c r="AA112" s="111">
        <v>80</v>
      </c>
      <c r="AB112" s="111">
        <v>5</v>
      </c>
      <c r="AC112" s="96">
        <f t="shared" si="48"/>
        <v>0</v>
      </c>
      <c r="AD112" s="111">
        <v>0</v>
      </c>
      <c r="AE112" s="111">
        <v>0</v>
      </c>
      <c r="AF112" s="111">
        <v>0</v>
      </c>
      <c r="AG112" s="96"/>
      <c r="AH112" s="96"/>
      <c r="AI112" s="96">
        <v>0</v>
      </c>
      <c r="AJ112" s="96">
        <v>0</v>
      </c>
      <c r="AK112" s="22"/>
    </row>
    <row r="113" spans="1:37" ht="60.75" customHeight="1">
      <c r="A113" s="82">
        <v>21</v>
      </c>
      <c r="B113" s="28" t="s">
        <v>151</v>
      </c>
      <c r="C113" s="110" t="s">
        <v>178</v>
      </c>
      <c r="D113" s="96">
        <f t="shared" si="37"/>
        <v>459</v>
      </c>
      <c r="E113" s="111">
        <v>370</v>
      </c>
      <c r="F113" s="111">
        <v>37</v>
      </c>
      <c r="G113" s="102">
        <v>52</v>
      </c>
      <c r="H113" s="96">
        <f t="shared" si="38"/>
        <v>1200</v>
      </c>
      <c r="I113" s="111">
        <v>1044</v>
      </c>
      <c r="J113" s="111">
        <v>104</v>
      </c>
      <c r="K113" s="111">
        <v>52</v>
      </c>
      <c r="L113" s="96">
        <f t="shared" si="39"/>
        <v>0</v>
      </c>
      <c r="M113" s="111">
        <v>0</v>
      </c>
      <c r="N113" s="111">
        <v>0</v>
      </c>
      <c r="O113" s="111">
        <v>0</v>
      </c>
      <c r="P113" s="96"/>
      <c r="Q113" s="96"/>
      <c r="R113" s="96">
        <v>0</v>
      </c>
      <c r="S113" s="96">
        <v>0</v>
      </c>
      <c r="T113" s="279"/>
      <c r="U113" s="96">
        <f t="shared" si="46"/>
        <v>459</v>
      </c>
      <c r="V113" s="111">
        <v>370</v>
      </c>
      <c r="W113" s="111">
        <v>37</v>
      </c>
      <c r="X113" s="102">
        <v>52</v>
      </c>
      <c r="Y113" s="96">
        <f t="shared" si="47"/>
        <v>1200</v>
      </c>
      <c r="Z113" s="111">
        <v>1044</v>
      </c>
      <c r="AA113" s="111">
        <v>104</v>
      </c>
      <c r="AB113" s="111">
        <v>52</v>
      </c>
      <c r="AC113" s="96">
        <f t="shared" si="48"/>
        <v>0</v>
      </c>
      <c r="AD113" s="111">
        <v>0</v>
      </c>
      <c r="AE113" s="111">
        <v>0</v>
      </c>
      <c r="AF113" s="111">
        <v>0</v>
      </c>
      <c r="AG113" s="96"/>
      <c r="AH113" s="96"/>
      <c r="AI113" s="96">
        <v>0</v>
      </c>
      <c r="AJ113" s="96">
        <v>0</v>
      </c>
      <c r="AK113" s="22"/>
    </row>
    <row r="114" spans="1:37" ht="54" customHeight="1">
      <c r="A114" s="82">
        <v>22</v>
      </c>
      <c r="B114" s="28" t="s">
        <v>126</v>
      </c>
      <c r="C114" s="110" t="s">
        <v>179</v>
      </c>
      <c r="D114" s="96">
        <f t="shared" si="37"/>
        <v>502</v>
      </c>
      <c r="E114" s="111">
        <v>370</v>
      </c>
      <c r="F114" s="111">
        <v>37</v>
      </c>
      <c r="G114" s="102">
        <v>95</v>
      </c>
      <c r="H114" s="96">
        <f t="shared" si="38"/>
        <v>2114.8000000000002</v>
      </c>
      <c r="I114" s="111">
        <v>1913</v>
      </c>
      <c r="J114" s="111">
        <v>191</v>
      </c>
      <c r="K114" s="111">
        <v>10.8</v>
      </c>
      <c r="L114" s="96">
        <f>M114+N114</f>
        <v>0</v>
      </c>
      <c r="M114" s="111">
        <v>0</v>
      </c>
      <c r="N114" s="111">
        <v>0</v>
      </c>
      <c r="O114" s="111">
        <v>0</v>
      </c>
      <c r="P114" s="96">
        <v>0</v>
      </c>
      <c r="Q114" s="96">
        <v>0</v>
      </c>
      <c r="R114" s="96">
        <v>0</v>
      </c>
      <c r="S114" s="96">
        <v>0</v>
      </c>
      <c r="T114" s="279"/>
      <c r="U114" s="96">
        <f t="shared" si="46"/>
        <v>502</v>
      </c>
      <c r="V114" s="111">
        <v>370</v>
      </c>
      <c r="W114" s="111">
        <v>37</v>
      </c>
      <c r="X114" s="102">
        <v>95</v>
      </c>
      <c r="Y114" s="96">
        <f t="shared" si="47"/>
        <v>2114.8000000000002</v>
      </c>
      <c r="Z114" s="111">
        <v>1913</v>
      </c>
      <c r="AA114" s="111">
        <v>191</v>
      </c>
      <c r="AB114" s="111">
        <v>10.8</v>
      </c>
      <c r="AC114" s="96">
        <f>AD114+AE114</f>
        <v>0</v>
      </c>
      <c r="AD114" s="111">
        <v>0</v>
      </c>
      <c r="AE114" s="111">
        <v>0</v>
      </c>
      <c r="AF114" s="111">
        <v>0</v>
      </c>
      <c r="AG114" s="96">
        <v>0</v>
      </c>
      <c r="AH114" s="96">
        <v>0</v>
      </c>
      <c r="AI114" s="96">
        <v>0</v>
      </c>
      <c r="AJ114" s="96">
        <v>0</v>
      </c>
      <c r="AK114" s="22"/>
    </row>
    <row r="115" spans="1:37" ht="96.75" customHeight="1">
      <c r="A115" s="82">
        <v>23</v>
      </c>
      <c r="B115" s="28" t="s">
        <v>154</v>
      </c>
      <c r="C115" s="110" t="s">
        <v>179</v>
      </c>
      <c r="D115" s="96">
        <f t="shared" si="37"/>
        <v>1447</v>
      </c>
      <c r="E115" s="111">
        <v>370</v>
      </c>
      <c r="F115" s="111">
        <v>37</v>
      </c>
      <c r="G115" s="102">
        <v>1040</v>
      </c>
      <c r="H115" s="96">
        <f t="shared" si="38"/>
        <v>126</v>
      </c>
      <c r="I115" s="86">
        <v>87</v>
      </c>
      <c r="J115" s="111">
        <v>19</v>
      </c>
      <c r="K115" s="111">
        <v>20</v>
      </c>
      <c r="L115" s="96">
        <f t="shared" ref="L115:L116" si="49">M115+N115+O115</f>
        <v>4765</v>
      </c>
      <c r="M115" s="86">
        <v>4141</v>
      </c>
      <c r="N115" s="111">
        <v>419</v>
      </c>
      <c r="O115" s="111">
        <v>205</v>
      </c>
      <c r="P115" s="96"/>
      <c r="Q115" s="96"/>
      <c r="R115" s="96">
        <v>0</v>
      </c>
      <c r="S115" s="96">
        <v>0</v>
      </c>
      <c r="T115" s="279"/>
      <c r="U115" s="96">
        <f t="shared" si="46"/>
        <v>1447</v>
      </c>
      <c r="V115" s="111">
        <v>370</v>
      </c>
      <c r="W115" s="111">
        <v>37</v>
      </c>
      <c r="X115" s="102">
        <v>1040</v>
      </c>
      <c r="Y115" s="96">
        <f t="shared" si="47"/>
        <v>126</v>
      </c>
      <c r="Z115" s="86">
        <v>87</v>
      </c>
      <c r="AA115" s="111">
        <v>19</v>
      </c>
      <c r="AB115" s="111">
        <v>20</v>
      </c>
      <c r="AC115" s="96">
        <f t="shared" ref="AC115:AC116" si="50">AD115+AE115+AF115</f>
        <v>4765</v>
      </c>
      <c r="AD115" s="86">
        <v>4141</v>
      </c>
      <c r="AE115" s="111">
        <v>419</v>
      </c>
      <c r="AF115" s="111">
        <v>205</v>
      </c>
      <c r="AG115" s="96"/>
      <c r="AH115" s="96"/>
      <c r="AI115" s="96">
        <v>0</v>
      </c>
      <c r="AJ115" s="96">
        <v>0</v>
      </c>
      <c r="AK115" s="22"/>
    </row>
    <row r="116" spans="1:37" ht="54.75" customHeight="1">
      <c r="A116" s="82">
        <v>24</v>
      </c>
      <c r="B116" s="28" t="s">
        <v>155</v>
      </c>
      <c r="C116" s="110" t="s">
        <v>179</v>
      </c>
      <c r="D116" s="96">
        <f t="shared" si="37"/>
        <v>3871</v>
      </c>
      <c r="E116" s="111">
        <v>434</v>
      </c>
      <c r="F116" s="111">
        <v>44</v>
      </c>
      <c r="G116" s="102">
        <v>3393</v>
      </c>
      <c r="H116" s="96">
        <f t="shared" si="38"/>
        <v>100</v>
      </c>
      <c r="I116" s="86">
        <v>100</v>
      </c>
      <c r="J116" s="111"/>
      <c r="K116" s="111"/>
      <c r="L116" s="96">
        <f t="shared" si="49"/>
        <v>7775</v>
      </c>
      <c r="M116" s="86">
        <v>4039</v>
      </c>
      <c r="N116" s="111">
        <v>394</v>
      </c>
      <c r="O116" s="111">
        <v>3342</v>
      </c>
      <c r="P116" s="96"/>
      <c r="Q116" s="96"/>
      <c r="R116" s="96">
        <v>0</v>
      </c>
      <c r="S116" s="96">
        <v>0</v>
      </c>
      <c r="T116" s="279"/>
      <c r="U116" s="96">
        <f t="shared" si="46"/>
        <v>3871</v>
      </c>
      <c r="V116" s="111">
        <v>434</v>
      </c>
      <c r="W116" s="111">
        <v>44</v>
      </c>
      <c r="X116" s="102">
        <v>3393</v>
      </c>
      <c r="Y116" s="96">
        <f t="shared" si="47"/>
        <v>100</v>
      </c>
      <c r="Z116" s="86">
        <v>100</v>
      </c>
      <c r="AA116" s="111"/>
      <c r="AB116" s="111"/>
      <c r="AC116" s="96">
        <f t="shared" si="50"/>
        <v>7775</v>
      </c>
      <c r="AD116" s="86">
        <v>4039</v>
      </c>
      <c r="AE116" s="111">
        <v>394</v>
      </c>
      <c r="AF116" s="111">
        <v>3342</v>
      </c>
      <c r="AG116" s="96"/>
      <c r="AH116" s="96"/>
      <c r="AI116" s="96">
        <v>0</v>
      </c>
      <c r="AJ116" s="96">
        <v>0</v>
      </c>
      <c r="AK116" s="22"/>
    </row>
    <row r="117" spans="1:37" ht="60.75" customHeight="1">
      <c r="A117" s="82">
        <v>25</v>
      </c>
      <c r="B117" s="28" t="s">
        <v>152</v>
      </c>
      <c r="C117" s="110" t="s">
        <v>179</v>
      </c>
      <c r="D117" s="96">
        <f t="shared" si="37"/>
        <v>1053</v>
      </c>
      <c r="E117" s="111">
        <v>805</v>
      </c>
      <c r="F117" s="111">
        <v>80</v>
      </c>
      <c r="G117" s="102">
        <v>168</v>
      </c>
      <c r="H117" s="96">
        <f t="shared" si="38"/>
        <v>3554</v>
      </c>
      <c r="I117" s="111">
        <v>3073</v>
      </c>
      <c r="J117" s="111">
        <v>313</v>
      </c>
      <c r="K117" s="111">
        <v>168</v>
      </c>
      <c r="L117" s="96">
        <f t="shared" ref="L117:L123" si="51">M117+N117</f>
        <v>0</v>
      </c>
      <c r="M117" s="111">
        <v>0</v>
      </c>
      <c r="N117" s="111">
        <v>0</v>
      </c>
      <c r="O117" s="111">
        <v>0</v>
      </c>
      <c r="P117" s="96">
        <v>0</v>
      </c>
      <c r="Q117" s="96">
        <v>0</v>
      </c>
      <c r="R117" s="96">
        <v>0</v>
      </c>
      <c r="S117" s="96">
        <v>0</v>
      </c>
      <c r="T117" s="279"/>
      <c r="U117" s="96">
        <f t="shared" si="46"/>
        <v>1053</v>
      </c>
      <c r="V117" s="111">
        <v>805</v>
      </c>
      <c r="W117" s="111">
        <v>80</v>
      </c>
      <c r="X117" s="102">
        <v>168</v>
      </c>
      <c r="Y117" s="96">
        <f t="shared" si="47"/>
        <v>3554</v>
      </c>
      <c r="Z117" s="111">
        <v>3073</v>
      </c>
      <c r="AA117" s="111">
        <v>313</v>
      </c>
      <c r="AB117" s="111">
        <v>168</v>
      </c>
      <c r="AC117" s="96">
        <f t="shared" ref="AC117:AC123" si="52">AD117+AE117</f>
        <v>0</v>
      </c>
      <c r="AD117" s="111">
        <v>0</v>
      </c>
      <c r="AE117" s="111">
        <v>0</v>
      </c>
      <c r="AF117" s="111">
        <v>0</v>
      </c>
      <c r="AG117" s="96">
        <v>0</v>
      </c>
      <c r="AH117" s="96">
        <v>0</v>
      </c>
      <c r="AI117" s="96">
        <v>0</v>
      </c>
      <c r="AJ117" s="96">
        <v>0</v>
      </c>
      <c r="AK117" s="22"/>
    </row>
    <row r="118" spans="1:37" ht="60" customHeight="1">
      <c r="A118" s="82">
        <v>26</v>
      </c>
      <c r="B118" s="28" t="s">
        <v>142</v>
      </c>
      <c r="C118" s="110" t="s">
        <v>179</v>
      </c>
      <c r="D118" s="96">
        <f t="shared" si="37"/>
        <v>1278</v>
      </c>
      <c r="E118" s="111">
        <v>1044</v>
      </c>
      <c r="F118" s="111">
        <v>104</v>
      </c>
      <c r="G118" s="102">
        <v>130</v>
      </c>
      <c r="H118" s="96">
        <f t="shared" si="38"/>
        <v>3000</v>
      </c>
      <c r="I118" s="111">
        <v>2610</v>
      </c>
      <c r="J118" s="111">
        <v>260</v>
      </c>
      <c r="K118" s="111">
        <v>130</v>
      </c>
      <c r="L118" s="96">
        <f t="shared" si="51"/>
        <v>0</v>
      </c>
      <c r="M118" s="111">
        <v>0</v>
      </c>
      <c r="N118" s="111">
        <v>0</v>
      </c>
      <c r="O118" s="111">
        <v>0</v>
      </c>
      <c r="P118" s="96">
        <v>0</v>
      </c>
      <c r="Q118" s="96">
        <v>0</v>
      </c>
      <c r="R118" s="96">
        <v>0</v>
      </c>
      <c r="S118" s="96">
        <v>0</v>
      </c>
      <c r="T118" s="279"/>
      <c r="U118" s="96">
        <f t="shared" si="46"/>
        <v>1278</v>
      </c>
      <c r="V118" s="111">
        <v>1044</v>
      </c>
      <c r="W118" s="111">
        <v>104</v>
      </c>
      <c r="X118" s="102">
        <v>130</v>
      </c>
      <c r="Y118" s="96">
        <f t="shared" si="47"/>
        <v>3000</v>
      </c>
      <c r="Z118" s="111">
        <v>2610</v>
      </c>
      <c r="AA118" s="111">
        <v>260</v>
      </c>
      <c r="AB118" s="111">
        <v>130</v>
      </c>
      <c r="AC118" s="96">
        <f t="shared" si="52"/>
        <v>0</v>
      </c>
      <c r="AD118" s="111">
        <v>0</v>
      </c>
      <c r="AE118" s="111">
        <v>0</v>
      </c>
      <c r="AF118" s="111">
        <v>0</v>
      </c>
      <c r="AG118" s="96">
        <v>0</v>
      </c>
      <c r="AH118" s="96">
        <v>0</v>
      </c>
      <c r="AI118" s="96">
        <v>0</v>
      </c>
      <c r="AJ118" s="96">
        <v>0</v>
      </c>
      <c r="AK118" s="22"/>
    </row>
    <row r="119" spans="1:37" ht="57.75" customHeight="1">
      <c r="A119" s="82">
        <v>27</v>
      </c>
      <c r="B119" s="28" t="s">
        <v>141</v>
      </c>
      <c r="C119" s="110" t="s">
        <v>179</v>
      </c>
      <c r="D119" s="96">
        <f t="shared" si="37"/>
        <v>3539</v>
      </c>
      <c r="E119" s="111">
        <v>3073</v>
      </c>
      <c r="F119" s="111">
        <v>313</v>
      </c>
      <c r="G119" s="112">
        <v>153</v>
      </c>
      <c r="H119" s="96">
        <f t="shared" si="38"/>
        <v>3541</v>
      </c>
      <c r="I119" s="111">
        <v>3080</v>
      </c>
      <c r="J119" s="111">
        <v>308</v>
      </c>
      <c r="K119" s="111">
        <v>153</v>
      </c>
      <c r="L119" s="96">
        <f t="shared" si="51"/>
        <v>0</v>
      </c>
      <c r="M119" s="111">
        <v>0</v>
      </c>
      <c r="N119" s="111">
        <v>0</v>
      </c>
      <c r="O119" s="111">
        <v>0</v>
      </c>
      <c r="P119" s="96">
        <v>0</v>
      </c>
      <c r="Q119" s="96">
        <v>0</v>
      </c>
      <c r="R119" s="96">
        <v>0</v>
      </c>
      <c r="S119" s="96">
        <v>0</v>
      </c>
      <c r="T119" s="279"/>
      <c r="U119" s="96">
        <f t="shared" si="46"/>
        <v>3539</v>
      </c>
      <c r="V119" s="111">
        <v>3073</v>
      </c>
      <c r="W119" s="111">
        <v>313</v>
      </c>
      <c r="X119" s="112">
        <v>153</v>
      </c>
      <c r="Y119" s="96">
        <f t="shared" si="47"/>
        <v>3541</v>
      </c>
      <c r="Z119" s="111">
        <v>3080</v>
      </c>
      <c r="AA119" s="111">
        <v>308</v>
      </c>
      <c r="AB119" s="111">
        <v>153</v>
      </c>
      <c r="AC119" s="96">
        <f t="shared" si="52"/>
        <v>0</v>
      </c>
      <c r="AD119" s="111">
        <v>0</v>
      </c>
      <c r="AE119" s="111">
        <v>0</v>
      </c>
      <c r="AF119" s="111">
        <v>0</v>
      </c>
      <c r="AG119" s="96">
        <v>0</v>
      </c>
      <c r="AH119" s="96">
        <v>0</v>
      </c>
      <c r="AI119" s="96">
        <v>0</v>
      </c>
      <c r="AJ119" s="96">
        <v>0</v>
      </c>
      <c r="AK119" s="22"/>
    </row>
    <row r="120" spans="1:37" ht="60.75" customHeight="1">
      <c r="A120" s="82">
        <v>28</v>
      </c>
      <c r="B120" s="28" t="s">
        <v>134</v>
      </c>
      <c r="C120" s="110" t="s">
        <v>179</v>
      </c>
      <c r="D120" s="96">
        <f t="shared" si="37"/>
        <v>1234</v>
      </c>
      <c r="E120" s="111">
        <v>1044</v>
      </c>
      <c r="F120" s="111">
        <v>104</v>
      </c>
      <c r="G120" s="102">
        <v>86</v>
      </c>
      <c r="H120" s="96">
        <f t="shared" si="38"/>
        <v>1938.1</v>
      </c>
      <c r="I120" s="111">
        <v>1740</v>
      </c>
      <c r="J120" s="111">
        <v>174</v>
      </c>
      <c r="K120" s="111">
        <v>24.1</v>
      </c>
      <c r="L120" s="96">
        <f t="shared" si="51"/>
        <v>0</v>
      </c>
      <c r="M120" s="111">
        <v>0</v>
      </c>
      <c r="N120" s="111">
        <v>0</v>
      </c>
      <c r="O120" s="111">
        <v>0</v>
      </c>
      <c r="P120" s="96">
        <v>0</v>
      </c>
      <c r="Q120" s="96">
        <v>0</v>
      </c>
      <c r="R120" s="96">
        <v>0</v>
      </c>
      <c r="S120" s="96">
        <v>0</v>
      </c>
      <c r="T120" s="279"/>
      <c r="U120" s="96">
        <f t="shared" si="46"/>
        <v>1234</v>
      </c>
      <c r="V120" s="111">
        <v>1044</v>
      </c>
      <c r="W120" s="111">
        <v>104</v>
      </c>
      <c r="X120" s="102">
        <v>86</v>
      </c>
      <c r="Y120" s="96">
        <f t="shared" si="47"/>
        <v>1938.1</v>
      </c>
      <c r="Z120" s="111">
        <v>1740</v>
      </c>
      <c r="AA120" s="111">
        <v>174</v>
      </c>
      <c r="AB120" s="111">
        <v>24.1</v>
      </c>
      <c r="AC120" s="96">
        <f t="shared" si="52"/>
        <v>0</v>
      </c>
      <c r="AD120" s="111">
        <v>0</v>
      </c>
      <c r="AE120" s="111">
        <v>0</v>
      </c>
      <c r="AF120" s="111">
        <v>0</v>
      </c>
      <c r="AG120" s="96">
        <v>0</v>
      </c>
      <c r="AH120" s="96">
        <v>0</v>
      </c>
      <c r="AI120" s="96">
        <v>0</v>
      </c>
      <c r="AJ120" s="96">
        <v>0</v>
      </c>
      <c r="AK120" s="22"/>
    </row>
    <row r="121" spans="1:37" ht="66" customHeight="1">
      <c r="A121" s="82">
        <v>29</v>
      </c>
      <c r="B121" s="28" t="s">
        <v>135</v>
      </c>
      <c r="C121" s="110" t="s">
        <v>179</v>
      </c>
      <c r="D121" s="96">
        <f t="shared" si="37"/>
        <v>4811</v>
      </c>
      <c r="E121" s="86">
        <f>87+4141</f>
        <v>4228</v>
      </c>
      <c r="F121" s="111">
        <f>19+419</f>
        <v>438</v>
      </c>
      <c r="G121" s="102">
        <v>145</v>
      </c>
      <c r="H121" s="96">
        <f t="shared" si="38"/>
        <v>3214.7</v>
      </c>
      <c r="I121" s="111">
        <v>2912</v>
      </c>
      <c r="J121" s="111">
        <v>292</v>
      </c>
      <c r="K121" s="111">
        <v>10.7</v>
      </c>
      <c r="L121" s="96">
        <f t="shared" si="51"/>
        <v>0</v>
      </c>
      <c r="M121" s="111">
        <v>0</v>
      </c>
      <c r="N121" s="111">
        <v>0</v>
      </c>
      <c r="O121" s="111">
        <v>0</v>
      </c>
      <c r="P121" s="96">
        <v>0</v>
      </c>
      <c r="Q121" s="96">
        <v>0</v>
      </c>
      <c r="R121" s="96">
        <v>0</v>
      </c>
      <c r="S121" s="96">
        <v>0</v>
      </c>
      <c r="T121" s="279"/>
      <c r="U121" s="96">
        <f t="shared" si="46"/>
        <v>4811</v>
      </c>
      <c r="V121" s="86">
        <f>87+4141</f>
        <v>4228</v>
      </c>
      <c r="W121" s="111">
        <f>19+419</f>
        <v>438</v>
      </c>
      <c r="X121" s="102">
        <v>145</v>
      </c>
      <c r="Y121" s="96">
        <f t="shared" si="47"/>
        <v>3214.7</v>
      </c>
      <c r="Z121" s="111">
        <v>2912</v>
      </c>
      <c r="AA121" s="111">
        <v>292</v>
      </c>
      <c r="AB121" s="111">
        <v>10.7</v>
      </c>
      <c r="AC121" s="96">
        <f t="shared" si="52"/>
        <v>0</v>
      </c>
      <c r="AD121" s="111">
        <v>0</v>
      </c>
      <c r="AE121" s="111">
        <v>0</v>
      </c>
      <c r="AF121" s="111">
        <v>0</v>
      </c>
      <c r="AG121" s="96">
        <v>0</v>
      </c>
      <c r="AH121" s="96">
        <v>0</v>
      </c>
      <c r="AI121" s="96">
        <v>0</v>
      </c>
      <c r="AJ121" s="96">
        <v>0</v>
      </c>
      <c r="AK121" s="22"/>
    </row>
    <row r="122" spans="1:37" ht="60" customHeight="1">
      <c r="A122" s="82">
        <v>30</v>
      </c>
      <c r="B122" s="28" t="s">
        <v>136</v>
      </c>
      <c r="C122" s="110" t="s">
        <v>179</v>
      </c>
      <c r="D122" s="96">
        <f t="shared" si="37"/>
        <v>4705</v>
      </c>
      <c r="E122" s="86">
        <f>100+4039</f>
        <v>4139</v>
      </c>
      <c r="F122" s="111">
        <v>394</v>
      </c>
      <c r="G122" s="102">
        <v>172</v>
      </c>
      <c r="H122" s="96">
        <f t="shared" si="38"/>
        <v>3845.8</v>
      </c>
      <c r="I122" s="111">
        <v>3480</v>
      </c>
      <c r="J122" s="111">
        <v>348</v>
      </c>
      <c r="K122" s="111">
        <v>17.8</v>
      </c>
      <c r="L122" s="96">
        <f t="shared" si="51"/>
        <v>0</v>
      </c>
      <c r="M122" s="111">
        <v>0</v>
      </c>
      <c r="N122" s="111">
        <v>0</v>
      </c>
      <c r="O122" s="111">
        <v>0</v>
      </c>
      <c r="P122" s="96">
        <v>0</v>
      </c>
      <c r="Q122" s="96">
        <v>0</v>
      </c>
      <c r="R122" s="96">
        <v>0</v>
      </c>
      <c r="S122" s="96">
        <v>0</v>
      </c>
      <c r="T122" s="279"/>
      <c r="U122" s="96">
        <f t="shared" si="46"/>
        <v>4705</v>
      </c>
      <c r="V122" s="86">
        <f>100+4039</f>
        <v>4139</v>
      </c>
      <c r="W122" s="111">
        <v>394</v>
      </c>
      <c r="X122" s="102">
        <v>172</v>
      </c>
      <c r="Y122" s="96">
        <f t="shared" si="47"/>
        <v>3845.8</v>
      </c>
      <c r="Z122" s="111">
        <v>3480</v>
      </c>
      <c r="AA122" s="111">
        <v>348</v>
      </c>
      <c r="AB122" s="111">
        <v>17.8</v>
      </c>
      <c r="AC122" s="96">
        <f t="shared" si="52"/>
        <v>0</v>
      </c>
      <c r="AD122" s="111">
        <v>0</v>
      </c>
      <c r="AE122" s="111">
        <v>0</v>
      </c>
      <c r="AF122" s="111">
        <v>0</v>
      </c>
      <c r="AG122" s="96">
        <v>0</v>
      </c>
      <c r="AH122" s="96">
        <v>0</v>
      </c>
      <c r="AI122" s="96">
        <v>0</v>
      </c>
      <c r="AJ122" s="96">
        <v>0</v>
      </c>
      <c r="AK122" s="22"/>
    </row>
    <row r="123" spans="1:37" ht="58.5" customHeight="1">
      <c r="A123" s="82">
        <v>31</v>
      </c>
      <c r="B123" s="28" t="s">
        <v>138</v>
      </c>
      <c r="C123" s="110" t="s">
        <v>179</v>
      </c>
      <c r="D123" s="96">
        <f t="shared" si="37"/>
        <v>1087</v>
      </c>
      <c r="E123" s="86">
        <v>870</v>
      </c>
      <c r="F123" s="111">
        <v>87</v>
      </c>
      <c r="G123" s="102">
        <v>130</v>
      </c>
      <c r="H123" s="96">
        <f t="shared" si="38"/>
        <v>2931</v>
      </c>
      <c r="I123" s="111">
        <v>2558</v>
      </c>
      <c r="J123" s="111">
        <v>257</v>
      </c>
      <c r="K123" s="111">
        <v>116</v>
      </c>
      <c r="L123" s="96">
        <f t="shared" si="51"/>
        <v>0</v>
      </c>
      <c r="M123" s="111">
        <v>0</v>
      </c>
      <c r="N123" s="111">
        <v>0</v>
      </c>
      <c r="O123" s="111">
        <v>0</v>
      </c>
      <c r="P123" s="96">
        <v>0</v>
      </c>
      <c r="Q123" s="96">
        <v>0</v>
      </c>
      <c r="R123" s="96">
        <v>0</v>
      </c>
      <c r="S123" s="96">
        <v>0</v>
      </c>
      <c r="T123" s="279"/>
      <c r="U123" s="96">
        <f t="shared" si="46"/>
        <v>1087</v>
      </c>
      <c r="V123" s="86">
        <v>870</v>
      </c>
      <c r="W123" s="111">
        <v>87</v>
      </c>
      <c r="X123" s="102">
        <v>130</v>
      </c>
      <c r="Y123" s="96">
        <f t="shared" si="47"/>
        <v>2931</v>
      </c>
      <c r="Z123" s="111">
        <v>2558</v>
      </c>
      <c r="AA123" s="111">
        <v>257</v>
      </c>
      <c r="AB123" s="111">
        <v>116</v>
      </c>
      <c r="AC123" s="96">
        <f t="shared" si="52"/>
        <v>0</v>
      </c>
      <c r="AD123" s="111">
        <v>0</v>
      </c>
      <c r="AE123" s="111">
        <v>0</v>
      </c>
      <c r="AF123" s="111">
        <v>0</v>
      </c>
      <c r="AG123" s="96">
        <v>0</v>
      </c>
      <c r="AH123" s="96">
        <v>0</v>
      </c>
      <c r="AI123" s="96">
        <v>0</v>
      </c>
      <c r="AJ123" s="96">
        <v>0</v>
      </c>
      <c r="AK123" s="22"/>
    </row>
    <row r="124" spans="1:37" s="131" customFormat="1" ht="49.5" customHeight="1">
      <c r="A124" s="20" t="s">
        <v>8</v>
      </c>
      <c r="B124" s="109" t="s">
        <v>14</v>
      </c>
      <c r="C124" s="109"/>
      <c r="D124" s="140">
        <f>D125+D128+D130</f>
        <v>110412</v>
      </c>
      <c r="E124" s="140">
        <f t="shared" ref="E124:R124" si="53">E125+E128+E130</f>
        <v>97728</v>
      </c>
      <c r="F124" s="140">
        <f t="shared" si="53"/>
        <v>12684</v>
      </c>
      <c r="G124" s="140">
        <f t="shared" si="53"/>
        <v>0</v>
      </c>
      <c r="H124" s="140">
        <f t="shared" si="53"/>
        <v>80186</v>
      </c>
      <c r="I124" s="140">
        <f t="shared" si="53"/>
        <v>69726</v>
      </c>
      <c r="J124" s="140">
        <f t="shared" si="53"/>
        <v>10460</v>
      </c>
      <c r="K124" s="140">
        <f t="shared" si="53"/>
        <v>0</v>
      </c>
      <c r="L124" s="140">
        <f t="shared" si="53"/>
        <v>30226</v>
      </c>
      <c r="M124" s="140">
        <f t="shared" si="53"/>
        <v>28002</v>
      </c>
      <c r="N124" s="140">
        <f t="shared" si="53"/>
        <v>2224</v>
      </c>
      <c r="O124" s="140">
        <f t="shared" si="53"/>
        <v>0</v>
      </c>
      <c r="P124" s="140">
        <f t="shared" si="53"/>
        <v>12988.3</v>
      </c>
      <c r="Q124" s="140">
        <f t="shared" si="53"/>
        <v>10574.5</v>
      </c>
      <c r="R124" s="140">
        <f t="shared" si="53"/>
        <v>2413.8000000000002</v>
      </c>
      <c r="S124" s="113">
        <f t="shared" ref="S124" si="54">S125+S128</f>
        <v>0</v>
      </c>
      <c r="T124" s="75"/>
      <c r="U124" s="140">
        <f>U125+U128+U130</f>
        <v>110412</v>
      </c>
      <c r="V124" s="140">
        <f t="shared" ref="V124:AI124" si="55">V125+V128+V130</f>
        <v>97728</v>
      </c>
      <c r="W124" s="140">
        <f t="shared" si="55"/>
        <v>12684</v>
      </c>
      <c r="X124" s="140">
        <f t="shared" si="55"/>
        <v>0</v>
      </c>
      <c r="Y124" s="140">
        <f t="shared" si="55"/>
        <v>80186</v>
      </c>
      <c r="Z124" s="140">
        <f t="shared" si="55"/>
        <v>69726</v>
      </c>
      <c r="AA124" s="140">
        <f t="shared" si="55"/>
        <v>10460</v>
      </c>
      <c r="AB124" s="140">
        <f t="shared" si="55"/>
        <v>0</v>
      </c>
      <c r="AC124" s="140">
        <f t="shared" si="55"/>
        <v>30226</v>
      </c>
      <c r="AD124" s="140">
        <f t="shared" si="55"/>
        <v>28002</v>
      </c>
      <c r="AE124" s="140">
        <f t="shared" si="55"/>
        <v>2224</v>
      </c>
      <c r="AF124" s="140">
        <f t="shared" si="55"/>
        <v>0</v>
      </c>
      <c r="AG124" s="140">
        <f t="shared" si="55"/>
        <v>12988.3</v>
      </c>
      <c r="AH124" s="140">
        <f t="shared" si="55"/>
        <v>10574.5</v>
      </c>
      <c r="AI124" s="140">
        <f t="shared" si="55"/>
        <v>2413.8000000000002</v>
      </c>
      <c r="AJ124" s="113">
        <f t="shared" ref="AJ124" si="56">AJ125+AJ128</f>
        <v>0</v>
      </c>
      <c r="AK124" s="132"/>
    </row>
    <row r="125" spans="1:37" s="131" customFormat="1" ht="56.25" customHeight="1">
      <c r="A125" s="20" t="s">
        <v>182</v>
      </c>
      <c r="B125" s="133" t="s">
        <v>217</v>
      </c>
      <c r="C125" s="109"/>
      <c r="D125" s="140">
        <f>D126+D127</f>
        <v>90247</v>
      </c>
      <c r="E125" s="140">
        <f t="shared" ref="E125:S125" si="57">E126+E127</f>
        <v>78476</v>
      </c>
      <c r="F125" s="140">
        <f t="shared" si="57"/>
        <v>11771</v>
      </c>
      <c r="G125" s="140">
        <f t="shared" si="57"/>
        <v>0</v>
      </c>
      <c r="H125" s="140">
        <f t="shared" si="57"/>
        <v>74462</v>
      </c>
      <c r="I125" s="140">
        <f t="shared" si="57"/>
        <v>64749</v>
      </c>
      <c r="J125" s="140">
        <f t="shared" si="57"/>
        <v>9713</v>
      </c>
      <c r="K125" s="140">
        <f t="shared" si="57"/>
        <v>0</v>
      </c>
      <c r="L125" s="140">
        <f t="shared" si="57"/>
        <v>15785</v>
      </c>
      <c r="M125" s="140">
        <f t="shared" si="57"/>
        <v>13727</v>
      </c>
      <c r="N125" s="140">
        <f t="shared" si="57"/>
        <v>2058</v>
      </c>
      <c r="O125" s="140">
        <f t="shared" si="57"/>
        <v>0</v>
      </c>
      <c r="P125" s="89">
        <f t="shared" si="57"/>
        <v>7264.3</v>
      </c>
      <c r="Q125" s="89">
        <f t="shared" si="57"/>
        <v>5597.5</v>
      </c>
      <c r="R125" s="89">
        <f t="shared" si="57"/>
        <v>1666.8</v>
      </c>
      <c r="S125" s="140">
        <f t="shared" si="57"/>
        <v>0</v>
      </c>
      <c r="T125" s="276" t="s">
        <v>158</v>
      </c>
      <c r="U125" s="140">
        <f>U126+U127</f>
        <v>90247</v>
      </c>
      <c r="V125" s="140">
        <f t="shared" ref="V125:AJ125" si="58">V126+V127</f>
        <v>78476</v>
      </c>
      <c r="W125" s="140">
        <f t="shared" si="58"/>
        <v>11771</v>
      </c>
      <c r="X125" s="140">
        <f t="shared" si="58"/>
        <v>0</v>
      </c>
      <c r="Y125" s="140">
        <f t="shared" si="58"/>
        <v>74462</v>
      </c>
      <c r="Z125" s="140">
        <f t="shared" si="58"/>
        <v>64749</v>
      </c>
      <c r="AA125" s="140">
        <f t="shared" si="58"/>
        <v>9713</v>
      </c>
      <c r="AB125" s="140">
        <f t="shared" si="58"/>
        <v>0</v>
      </c>
      <c r="AC125" s="140">
        <f t="shared" si="58"/>
        <v>15785</v>
      </c>
      <c r="AD125" s="140">
        <f t="shared" si="58"/>
        <v>13727</v>
      </c>
      <c r="AE125" s="140">
        <f t="shared" si="58"/>
        <v>2058</v>
      </c>
      <c r="AF125" s="140">
        <f t="shared" si="58"/>
        <v>0</v>
      </c>
      <c r="AG125" s="89">
        <f t="shared" si="58"/>
        <v>7264.3</v>
      </c>
      <c r="AH125" s="89">
        <f t="shared" si="58"/>
        <v>5597.5</v>
      </c>
      <c r="AI125" s="89">
        <f t="shared" si="58"/>
        <v>1666.8</v>
      </c>
      <c r="AJ125" s="140">
        <f t="shared" si="58"/>
        <v>0</v>
      </c>
      <c r="AK125" s="132"/>
    </row>
    <row r="126" spans="1:37" ht="102" customHeight="1">
      <c r="A126" s="82"/>
      <c r="B126" s="114" t="s">
        <v>184</v>
      </c>
      <c r="C126" s="82" t="s">
        <v>218</v>
      </c>
      <c r="D126" s="96">
        <f t="shared" ref="D126:D127" si="59">E126+F126</f>
        <v>52386</v>
      </c>
      <c r="E126" s="96">
        <v>45553</v>
      </c>
      <c r="F126" s="96">
        <v>6833</v>
      </c>
      <c r="G126" s="96">
        <v>0</v>
      </c>
      <c r="H126" s="96">
        <f>I126+J126+K126</f>
        <v>37541</v>
      </c>
      <c r="I126" s="95">
        <v>32644.5</v>
      </c>
      <c r="J126" s="95">
        <v>4896.5</v>
      </c>
      <c r="K126" s="96">
        <v>0</v>
      </c>
      <c r="L126" s="96">
        <f t="shared" ref="L126:L127" si="60">M126+N126+O126</f>
        <v>14845</v>
      </c>
      <c r="M126" s="96">
        <v>12908.5</v>
      </c>
      <c r="N126" s="95">
        <v>1936.5</v>
      </c>
      <c r="O126" s="96">
        <v>0</v>
      </c>
      <c r="P126" s="95">
        <f t="shared" ref="P126:P127" si="61">Q126+R126+S126</f>
        <v>7264.3</v>
      </c>
      <c r="Q126" s="95">
        <v>5597.5</v>
      </c>
      <c r="R126" s="95">
        <v>1666.8</v>
      </c>
      <c r="S126" s="96">
        <v>0</v>
      </c>
      <c r="T126" s="277"/>
      <c r="U126" s="96">
        <f t="shared" ref="U126:U127" si="62">V126+W126</f>
        <v>52386</v>
      </c>
      <c r="V126" s="96">
        <v>45553</v>
      </c>
      <c r="W126" s="96">
        <v>6833</v>
      </c>
      <c r="X126" s="96">
        <v>0</v>
      </c>
      <c r="Y126" s="96">
        <f>Z126+AA126+AB126</f>
        <v>37541</v>
      </c>
      <c r="Z126" s="95">
        <v>32644.5</v>
      </c>
      <c r="AA126" s="95">
        <v>4896.5</v>
      </c>
      <c r="AB126" s="96">
        <v>0</v>
      </c>
      <c r="AC126" s="96">
        <f t="shared" ref="AC126:AC127" si="63">AD126+AE126+AF126</f>
        <v>14845</v>
      </c>
      <c r="AD126" s="96">
        <v>12908.5</v>
      </c>
      <c r="AE126" s="95">
        <v>1936.5</v>
      </c>
      <c r="AF126" s="96">
        <v>0</v>
      </c>
      <c r="AG126" s="95">
        <f t="shared" ref="AG126:AG127" si="64">AH126+AI126+AJ126</f>
        <v>7264.3</v>
      </c>
      <c r="AH126" s="95">
        <v>5597.5</v>
      </c>
      <c r="AI126" s="95">
        <v>1666.8</v>
      </c>
      <c r="AJ126" s="96">
        <v>0</v>
      </c>
      <c r="AK126" s="22"/>
    </row>
    <row r="127" spans="1:37" ht="96" customHeight="1">
      <c r="A127" s="82"/>
      <c r="B127" s="114" t="s">
        <v>159</v>
      </c>
      <c r="C127" s="82" t="s">
        <v>218</v>
      </c>
      <c r="D127" s="96">
        <f t="shared" si="59"/>
        <v>37861</v>
      </c>
      <c r="E127" s="96">
        <v>32923</v>
      </c>
      <c r="F127" s="96">
        <v>4938</v>
      </c>
      <c r="G127" s="96">
        <v>0</v>
      </c>
      <c r="H127" s="96">
        <f t="shared" ref="H127" si="65">I127+J127+K127</f>
        <v>36921</v>
      </c>
      <c r="I127" s="95">
        <v>32104.5</v>
      </c>
      <c r="J127" s="95">
        <v>4816.5</v>
      </c>
      <c r="K127" s="96">
        <v>0</v>
      </c>
      <c r="L127" s="96">
        <f t="shared" si="60"/>
        <v>940</v>
      </c>
      <c r="M127" s="95">
        <v>818.5</v>
      </c>
      <c r="N127" s="95">
        <v>121.5</v>
      </c>
      <c r="O127" s="96">
        <v>0</v>
      </c>
      <c r="P127" s="96">
        <f t="shared" si="61"/>
        <v>0</v>
      </c>
      <c r="Q127" s="96">
        <v>0</v>
      </c>
      <c r="R127" s="96">
        <v>0</v>
      </c>
      <c r="S127" s="96">
        <v>0</v>
      </c>
      <c r="T127" s="278"/>
      <c r="U127" s="96">
        <f t="shared" si="62"/>
        <v>37861</v>
      </c>
      <c r="V127" s="96">
        <v>32923</v>
      </c>
      <c r="W127" s="96">
        <v>4938</v>
      </c>
      <c r="X127" s="96">
        <v>0</v>
      </c>
      <c r="Y127" s="96">
        <f t="shared" ref="Y127" si="66">Z127+AA127+AB127</f>
        <v>36921</v>
      </c>
      <c r="Z127" s="95">
        <v>32104.5</v>
      </c>
      <c r="AA127" s="95">
        <v>4816.5</v>
      </c>
      <c r="AB127" s="96">
        <v>0</v>
      </c>
      <c r="AC127" s="96">
        <f t="shared" si="63"/>
        <v>940</v>
      </c>
      <c r="AD127" s="95">
        <v>818.5</v>
      </c>
      <c r="AE127" s="95">
        <v>121.5</v>
      </c>
      <c r="AF127" s="96">
        <v>0</v>
      </c>
      <c r="AG127" s="96">
        <f t="shared" si="64"/>
        <v>0</v>
      </c>
      <c r="AH127" s="96">
        <v>0</v>
      </c>
      <c r="AI127" s="96">
        <v>0</v>
      </c>
      <c r="AJ127" s="96">
        <v>0</v>
      </c>
      <c r="AK127" s="22"/>
    </row>
    <row r="128" spans="1:37" s="131" customFormat="1" ht="42" customHeight="1">
      <c r="A128" s="20" t="s">
        <v>183</v>
      </c>
      <c r="B128" s="109" t="s">
        <v>216</v>
      </c>
      <c r="C128" s="109"/>
      <c r="D128" s="140">
        <f>E128+F128+G128</f>
        <v>6998</v>
      </c>
      <c r="E128" s="115">
        <f>E129</f>
        <v>6085</v>
      </c>
      <c r="F128" s="115">
        <f>F129</f>
        <v>913</v>
      </c>
      <c r="G128" s="116">
        <v>0</v>
      </c>
      <c r="H128" s="140">
        <f>H129</f>
        <v>5724</v>
      </c>
      <c r="I128" s="115">
        <f>I129</f>
        <v>4977</v>
      </c>
      <c r="J128" s="113">
        <f>J129</f>
        <v>747</v>
      </c>
      <c r="K128" s="140">
        <v>0</v>
      </c>
      <c r="L128" s="140">
        <f>M128+N128+O128</f>
        <v>1274</v>
      </c>
      <c r="M128" s="140">
        <f>M129</f>
        <v>1108</v>
      </c>
      <c r="N128" s="140">
        <f>N129</f>
        <v>166</v>
      </c>
      <c r="O128" s="140">
        <f>O129</f>
        <v>0</v>
      </c>
      <c r="P128" s="140">
        <f>Q128+R128+S128</f>
        <v>5724</v>
      </c>
      <c r="Q128" s="140">
        <f>Q129</f>
        <v>4977</v>
      </c>
      <c r="R128" s="140">
        <f>R129</f>
        <v>747</v>
      </c>
      <c r="S128" s="140">
        <f>S129</f>
        <v>0</v>
      </c>
      <c r="T128" s="75"/>
      <c r="U128" s="140">
        <f>V128+W128+X128</f>
        <v>6998</v>
      </c>
      <c r="V128" s="115">
        <f>V129</f>
        <v>6085</v>
      </c>
      <c r="W128" s="115">
        <f>W129</f>
        <v>913</v>
      </c>
      <c r="X128" s="116">
        <v>0</v>
      </c>
      <c r="Y128" s="140">
        <f>Y129</f>
        <v>5724</v>
      </c>
      <c r="Z128" s="115">
        <f>Z129</f>
        <v>4977</v>
      </c>
      <c r="AA128" s="113">
        <f>AA129</f>
        <v>747</v>
      </c>
      <c r="AB128" s="140">
        <v>0</v>
      </c>
      <c r="AC128" s="140">
        <f>AD128+AE128+AF128</f>
        <v>1274</v>
      </c>
      <c r="AD128" s="140">
        <f>AD129</f>
        <v>1108</v>
      </c>
      <c r="AE128" s="140">
        <f>AE129</f>
        <v>166</v>
      </c>
      <c r="AF128" s="140">
        <f>AF129</f>
        <v>0</v>
      </c>
      <c r="AG128" s="140">
        <f>AH128+AI128+AJ128</f>
        <v>5724</v>
      </c>
      <c r="AH128" s="140">
        <f>AH129</f>
        <v>4977</v>
      </c>
      <c r="AI128" s="140">
        <f>AI129</f>
        <v>747</v>
      </c>
      <c r="AJ128" s="140">
        <f>AJ129</f>
        <v>0</v>
      </c>
      <c r="AK128" s="132"/>
    </row>
    <row r="129" spans="1:37" ht="66.75" customHeight="1">
      <c r="A129" s="82"/>
      <c r="B129" s="114" t="s">
        <v>160</v>
      </c>
      <c r="C129" s="73" t="s">
        <v>186</v>
      </c>
      <c r="D129" s="96">
        <f>E129+F129+G129</f>
        <v>6998</v>
      </c>
      <c r="E129" s="96">
        <v>6085</v>
      </c>
      <c r="F129" s="96">
        <v>913</v>
      </c>
      <c r="G129" s="96">
        <v>0</v>
      </c>
      <c r="H129" s="96">
        <f>I129+J129+K129</f>
        <v>5724</v>
      </c>
      <c r="I129" s="96">
        <v>4977</v>
      </c>
      <c r="J129" s="96">
        <v>747</v>
      </c>
      <c r="K129" s="96">
        <v>0</v>
      </c>
      <c r="L129" s="96">
        <f>M129+N129+O129</f>
        <v>1274</v>
      </c>
      <c r="M129" s="96">
        <v>1108</v>
      </c>
      <c r="N129" s="96">
        <v>166</v>
      </c>
      <c r="O129" s="96">
        <v>0</v>
      </c>
      <c r="P129" s="96">
        <f>Q129+R129+S129</f>
        <v>5724</v>
      </c>
      <c r="Q129" s="96">
        <v>4977</v>
      </c>
      <c r="R129" s="96">
        <v>747</v>
      </c>
      <c r="S129" s="96">
        <v>0</v>
      </c>
      <c r="T129" s="75" t="s">
        <v>185</v>
      </c>
      <c r="U129" s="96">
        <f>V129+W129+X129</f>
        <v>6998</v>
      </c>
      <c r="V129" s="96">
        <v>6085</v>
      </c>
      <c r="W129" s="96">
        <v>913</v>
      </c>
      <c r="X129" s="96">
        <v>0</v>
      </c>
      <c r="Y129" s="96">
        <f>Z129+AA129+AB129</f>
        <v>5724</v>
      </c>
      <c r="Z129" s="96">
        <v>4977</v>
      </c>
      <c r="AA129" s="96">
        <v>747</v>
      </c>
      <c r="AB129" s="96">
        <v>0</v>
      </c>
      <c r="AC129" s="96">
        <f>AD129+AE129+AF129</f>
        <v>1274</v>
      </c>
      <c r="AD129" s="96">
        <v>1108</v>
      </c>
      <c r="AE129" s="96">
        <v>166</v>
      </c>
      <c r="AF129" s="96">
        <v>0</v>
      </c>
      <c r="AG129" s="96">
        <f>AH129+AI129+AJ129</f>
        <v>5724</v>
      </c>
      <c r="AH129" s="96">
        <v>4977</v>
      </c>
      <c r="AI129" s="96">
        <v>747</v>
      </c>
      <c r="AJ129" s="96">
        <v>0</v>
      </c>
      <c r="AK129" s="22"/>
    </row>
    <row r="130" spans="1:37" s="74" customFormat="1" ht="19.5" customHeight="1">
      <c r="A130" s="117" t="s">
        <v>215</v>
      </c>
      <c r="B130" s="118" t="s">
        <v>17</v>
      </c>
      <c r="C130" s="117"/>
      <c r="D130" s="119">
        <f>E130+F130+G130</f>
        <v>13167</v>
      </c>
      <c r="E130" s="119">
        <v>13167</v>
      </c>
      <c r="F130" s="120">
        <v>0</v>
      </c>
      <c r="G130" s="120">
        <v>0</v>
      </c>
      <c r="H130" s="120">
        <v>0</v>
      </c>
      <c r="I130" s="120">
        <v>0</v>
      </c>
      <c r="J130" s="120">
        <v>0</v>
      </c>
      <c r="K130" s="120">
        <v>0</v>
      </c>
      <c r="L130" s="121">
        <f>M130+N130+O130</f>
        <v>13167</v>
      </c>
      <c r="M130" s="122">
        <v>13167</v>
      </c>
      <c r="N130" s="120">
        <v>0</v>
      </c>
      <c r="O130" s="120">
        <v>0</v>
      </c>
      <c r="P130" s="120">
        <v>0</v>
      </c>
      <c r="Q130" s="120">
        <v>0</v>
      </c>
      <c r="R130" s="120">
        <v>0</v>
      </c>
      <c r="S130" s="120">
        <v>0</v>
      </c>
      <c r="T130" s="117"/>
      <c r="U130" s="119">
        <f>V130+W130+X130</f>
        <v>13167</v>
      </c>
      <c r="V130" s="119">
        <v>13167</v>
      </c>
      <c r="W130" s="120">
        <v>0</v>
      </c>
      <c r="X130" s="120">
        <v>0</v>
      </c>
      <c r="Y130" s="120">
        <v>0</v>
      </c>
      <c r="Z130" s="120">
        <v>0</v>
      </c>
      <c r="AA130" s="120">
        <v>0</v>
      </c>
      <c r="AB130" s="120">
        <v>0</v>
      </c>
      <c r="AC130" s="121">
        <f>AD130+AE130+AF130</f>
        <v>13167</v>
      </c>
      <c r="AD130" s="122">
        <v>13167</v>
      </c>
      <c r="AE130" s="120">
        <v>0</v>
      </c>
      <c r="AF130" s="120">
        <v>0</v>
      </c>
      <c r="AG130" s="120">
        <v>0</v>
      </c>
      <c r="AH130" s="120">
        <v>0</v>
      </c>
      <c r="AI130" s="120">
        <v>0</v>
      </c>
      <c r="AJ130" s="120">
        <v>0</v>
      </c>
      <c r="AK130" s="117"/>
    </row>
    <row r="136" spans="1:37">
      <c r="D136" s="12"/>
      <c r="E136" s="12"/>
      <c r="F136" s="12"/>
      <c r="G136" s="12"/>
    </row>
    <row r="138" spans="1:37">
      <c r="D138" s="12"/>
    </row>
  </sheetData>
  <mergeCells count="58">
    <mergeCell ref="T44:T64"/>
    <mergeCell ref="T66:T91"/>
    <mergeCell ref="T93:T123"/>
    <mergeCell ref="T125:T127"/>
    <mergeCell ref="AD9:AF9"/>
    <mergeCell ref="T15:T24"/>
    <mergeCell ref="T25:T36"/>
    <mergeCell ref="T37:T42"/>
    <mergeCell ref="W9:W10"/>
    <mergeCell ref="X9:X10"/>
    <mergeCell ref="V9:V10"/>
    <mergeCell ref="V8:X8"/>
    <mergeCell ref="Y8:Y10"/>
    <mergeCell ref="Z8:AB8"/>
    <mergeCell ref="AC8:AF8"/>
    <mergeCell ref="AG8:AJ8"/>
    <mergeCell ref="AG9:AG10"/>
    <mergeCell ref="AH9:AJ9"/>
    <mergeCell ref="Z9:Z10"/>
    <mergeCell ref="AA9:AA10"/>
    <mergeCell ref="AB9:AB10"/>
    <mergeCell ref="AC9:AC10"/>
    <mergeCell ref="I8:K8"/>
    <mergeCell ref="L8:O8"/>
    <mergeCell ref="P8:S8"/>
    <mergeCell ref="U8:U10"/>
    <mergeCell ref="E9:E10"/>
    <mergeCell ref="F9:F10"/>
    <mergeCell ref="G9:G10"/>
    <mergeCell ref="I9:I10"/>
    <mergeCell ref="J9:J10"/>
    <mergeCell ref="K9:K10"/>
    <mergeCell ref="L9:L10"/>
    <mergeCell ref="M9:O9"/>
    <mergeCell ref="P9:P10"/>
    <mergeCell ref="Q9:S9"/>
    <mergeCell ref="A6:A10"/>
    <mergeCell ref="B6:B10"/>
    <mergeCell ref="C6:S6"/>
    <mergeCell ref="T6:AJ6"/>
    <mergeCell ref="AK6:AK10"/>
    <mergeCell ref="C7:C10"/>
    <mergeCell ref="D7:G7"/>
    <mergeCell ref="H7:K7"/>
    <mergeCell ref="L7:S7"/>
    <mergeCell ref="T7:T10"/>
    <mergeCell ref="U7:X7"/>
    <mergeCell ref="Y7:AB7"/>
    <mergeCell ref="AC7:AJ7"/>
    <mergeCell ref="D8:D10"/>
    <mergeCell ref="E8:G8"/>
    <mergeCell ref="H8:H10"/>
    <mergeCell ref="A1:AK1"/>
    <mergeCell ref="A2:AK2"/>
    <mergeCell ref="A3:AK3"/>
    <mergeCell ref="B4:AK4"/>
    <mergeCell ref="A5:U5"/>
    <mergeCell ref="AI5:AK5"/>
  </mergeCells>
  <printOptions horizontalCentered="1"/>
  <pageMargins left="0.23622047244094491" right="7.874015748031496E-2" top="0.47244094488188981" bottom="0.43307086614173229" header="0.31496062992125984" footer="0.31496062992125984"/>
  <pageSetup paperSize="9" scale="45" orientation="landscape"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2"/>
  <sheetViews>
    <sheetView tabSelected="1" topLeftCell="A13" zoomScale="55" zoomScaleNormal="55" workbookViewId="0">
      <selection activeCell="O36" sqref="O36"/>
    </sheetView>
  </sheetViews>
  <sheetFormatPr defaultColWidth="9" defaultRowHeight="14.25"/>
  <cols>
    <col min="1" max="1" width="3.86328125" style="134" customWidth="1"/>
    <col min="2" max="2" width="40.86328125" style="134" customWidth="1"/>
    <col min="3" max="3" width="14" style="134" customWidth="1"/>
    <col min="4" max="4" width="15.1328125" style="134" customWidth="1"/>
    <col min="5" max="5" width="16" style="134" customWidth="1"/>
    <col min="6" max="6" width="8" style="134" customWidth="1"/>
    <col min="7" max="7" width="14.265625" style="134" customWidth="1"/>
    <col min="8" max="8" width="8.73046875" style="134" hidden="1" customWidth="1"/>
    <col min="9" max="9" width="8.86328125" style="134" hidden="1" customWidth="1"/>
    <col min="10" max="10" width="7.265625" style="134" hidden="1" customWidth="1"/>
    <col min="11" max="11" width="7.73046875" style="134" hidden="1" customWidth="1"/>
    <col min="12" max="12" width="15.265625" style="134" customWidth="1"/>
    <col min="13" max="13" width="15.73046875" style="134" customWidth="1"/>
    <col min="14" max="14" width="7.265625" style="134" customWidth="1"/>
    <col min="15" max="15" width="15.1328125" style="134" customWidth="1"/>
    <col min="16" max="16" width="9.1328125" style="134" customWidth="1"/>
    <col min="17" max="17" width="8.265625" style="134" customWidth="1"/>
    <col min="18" max="18" width="6.73046875" style="134" customWidth="1"/>
    <col min="19" max="19" width="9.1328125" style="134" customWidth="1"/>
    <col min="20" max="20" width="11.73046875" style="135" customWidth="1"/>
    <col min="21" max="21" width="14.3984375" style="135" customWidth="1"/>
    <col min="22" max="22" width="12.1328125" style="134" customWidth="1"/>
    <col min="23" max="23" width="13" style="134" customWidth="1"/>
    <col min="24" max="24" width="7.265625" style="134" customWidth="1"/>
    <col min="25" max="25" width="11.265625" style="134" customWidth="1"/>
    <col min="26" max="26" width="9.1328125" style="134" hidden="1" customWidth="1"/>
    <col min="27" max="27" width="9" style="134" hidden="1" customWidth="1"/>
    <col min="28" max="28" width="7.265625" style="134" hidden="1" customWidth="1"/>
    <col min="29" max="29" width="8.1328125" style="134" hidden="1" customWidth="1"/>
    <col min="30" max="30" width="13.73046875" style="134" customWidth="1"/>
    <col min="31" max="31" width="13" style="134" customWidth="1"/>
    <col min="32" max="32" width="7.1328125" style="134" customWidth="1"/>
    <col min="33" max="33" width="12.265625" style="134" customWidth="1"/>
    <col min="34" max="34" width="9" style="134" customWidth="1"/>
    <col min="35" max="35" width="7.86328125" style="134" customWidth="1"/>
    <col min="36" max="36" width="6" style="134" customWidth="1"/>
    <col min="37" max="37" width="8.265625" style="134" customWidth="1"/>
    <col min="38" max="38" width="24.265625" style="134" customWidth="1"/>
    <col min="39" max="16384" width="9" style="134"/>
  </cols>
  <sheetData>
    <row r="1" spans="1:38" ht="18.75" customHeight="1">
      <c r="A1" s="283" t="s">
        <v>228</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row>
    <row r="2" spans="1:38" ht="48" customHeight="1">
      <c r="A2" s="283" t="s">
        <v>227</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row>
    <row r="3" spans="1:38" ht="23.25" customHeight="1">
      <c r="A3" s="284" t="s">
        <v>18</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row>
    <row r="4" spans="1:38" ht="28.5" customHeight="1">
      <c r="A4" s="196"/>
      <c r="B4" s="285" t="s">
        <v>233</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row>
    <row r="5" spans="1:38" ht="21.75" customHeight="1">
      <c r="A5" s="286"/>
      <c r="B5" s="286"/>
      <c r="C5" s="286"/>
      <c r="D5" s="286"/>
      <c r="E5" s="286"/>
      <c r="F5" s="286"/>
      <c r="G5" s="286"/>
      <c r="H5" s="286"/>
      <c r="I5" s="286"/>
      <c r="J5" s="286"/>
      <c r="K5" s="286"/>
      <c r="L5" s="286"/>
      <c r="M5" s="286"/>
      <c r="N5" s="286"/>
      <c r="O5" s="286"/>
      <c r="P5" s="286"/>
      <c r="Q5" s="286"/>
      <c r="R5" s="286"/>
      <c r="S5" s="286"/>
      <c r="T5" s="286"/>
      <c r="U5" s="197"/>
      <c r="V5" s="198"/>
      <c r="W5" s="198"/>
      <c r="X5" s="198"/>
      <c r="Y5" s="199"/>
      <c r="Z5" s="198">
        <f>J11+N11</f>
        <v>0</v>
      </c>
      <c r="AA5" s="198">
        <f>K11+O11</f>
        <v>2000</v>
      </c>
      <c r="AB5" s="199"/>
      <c r="AC5" s="198">
        <f>Z5+AA5</f>
        <v>2000</v>
      </c>
      <c r="AD5" s="199"/>
      <c r="AE5" s="199"/>
      <c r="AF5" s="199"/>
      <c r="AG5" s="199"/>
      <c r="AH5" s="199"/>
      <c r="AI5" s="287" t="s">
        <v>190</v>
      </c>
      <c r="AJ5" s="287"/>
      <c r="AK5" s="287"/>
      <c r="AL5" s="287"/>
    </row>
    <row r="6" spans="1:38" ht="26.25" customHeight="1">
      <c r="A6" s="254" t="s">
        <v>20</v>
      </c>
      <c r="B6" s="256" t="s">
        <v>31</v>
      </c>
      <c r="C6" s="269" t="s">
        <v>230</v>
      </c>
      <c r="D6" s="270"/>
      <c r="E6" s="270"/>
      <c r="F6" s="270"/>
      <c r="G6" s="270"/>
      <c r="H6" s="270"/>
      <c r="I6" s="270"/>
      <c r="J6" s="270"/>
      <c r="K6" s="270"/>
      <c r="L6" s="270"/>
      <c r="M6" s="270"/>
      <c r="N6" s="270"/>
      <c r="O6" s="270"/>
      <c r="P6" s="270"/>
      <c r="Q6" s="270"/>
      <c r="R6" s="270"/>
      <c r="S6" s="271"/>
      <c r="T6" s="269" t="s">
        <v>223</v>
      </c>
      <c r="U6" s="270"/>
      <c r="V6" s="288"/>
      <c r="W6" s="288"/>
      <c r="X6" s="288"/>
      <c r="Y6" s="288"/>
      <c r="Z6" s="288"/>
      <c r="AA6" s="288"/>
      <c r="AB6" s="288"/>
      <c r="AC6" s="288"/>
      <c r="AD6" s="288"/>
      <c r="AE6" s="288"/>
      <c r="AF6" s="288"/>
      <c r="AG6" s="288"/>
      <c r="AH6" s="288"/>
      <c r="AI6" s="288"/>
      <c r="AJ6" s="288"/>
      <c r="AK6" s="288"/>
      <c r="AL6" s="289" t="s">
        <v>1</v>
      </c>
    </row>
    <row r="7" spans="1:38" ht="36" customHeight="1">
      <c r="A7" s="254"/>
      <c r="B7" s="256"/>
      <c r="C7" s="261" t="s">
        <v>213</v>
      </c>
      <c r="D7" s="256" t="s">
        <v>21</v>
      </c>
      <c r="E7" s="256"/>
      <c r="F7" s="256"/>
      <c r="G7" s="256"/>
      <c r="H7" s="256" t="s">
        <v>22</v>
      </c>
      <c r="I7" s="256"/>
      <c r="J7" s="256"/>
      <c r="K7" s="256"/>
      <c r="L7" s="263" t="s">
        <v>209</v>
      </c>
      <c r="M7" s="264"/>
      <c r="N7" s="264"/>
      <c r="O7" s="264"/>
      <c r="P7" s="264"/>
      <c r="Q7" s="264"/>
      <c r="R7" s="264"/>
      <c r="S7" s="265"/>
      <c r="T7" s="257" t="s">
        <v>214</v>
      </c>
      <c r="U7" s="257" t="s">
        <v>232</v>
      </c>
      <c r="V7" s="256" t="s">
        <v>21</v>
      </c>
      <c r="W7" s="256"/>
      <c r="X7" s="256"/>
      <c r="Y7" s="256"/>
      <c r="Z7" s="256" t="s">
        <v>22</v>
      </c>
      <c r="AA7" s="256"/>
      <c r="AB7" s="256"/>
      <c r="AC7" s="256"/>
      <c r="AD7" s="263" t="s">
        <v>23</v>
      </c>
      <c r="AE7" s="264"/>
      <c r="AF7" s="264"/>
      <c r="AG7" s="264"/>
      <c r="AH7" s="264"/>
      <c r="AI7" s="264"/>
      <c r="AJ7" s="264"/>
      <c r="AK7" s="265"/>
      <c r="AL7" s="290"/>
    </row>
    <row r="8" spans="1:38" ht="66.75" customHeight="1">
      <c r="A8" s="254"/>
      <c r="B8" s="256"/>
      <c r="C8" s="262"/>
      <c r="D8" s="256" t="s">
        <v>24</v>
      </c>
      <c r="E8" s="267" t="s">
        <v>25</v>
      </c>
      <c r="F8" s="268"/>
      <c r="G8" s="268"/>
      <c r="H8" s="256" t="s">
        <v>24</v>
      </c>
      <c r="I8" s="267" t="s">
        <v>25</v>
      </c>
      <c r="J8" s="268"/>
      <c r="K8" s="268"/>
      <c r="L8" s="269" t="s">
        <v>26</v>
      </c>
      <c r="M8" s="270"/>
      <c r="N8" s="270"/>
      <c r="O8" s="271"/>
      <c r="P8" s="269" t="s">
        <v>211</v>
      </c>
      <c r="Q8" s="270"/>
      <c r="R8" s="270"/>
      <c r="S8" s="271"/>
      <c r="T8" s="266"/>
      <c r="U8" s="266"/>
      <c r="V8" s="256" t="s">
        <v>24</v>
      </c>
      <c r="W8" s="267" t="s">
        <v>25</v>
      </c>
      <c r="X8" s="268"/>
      <c r="Y8" s="268"/>
      <c r="Z8" s="256" t="s">
        <v>24</v>
      </c>
      <c r="AA8" s="267" t="s">
        <v>25</v>
      </c>
      <c r="AB8" s="268"/>
      <c r="AC8" s="268"/>
      <c r="AD8" s="269" t="s">
        <v>26</v>
      </c>
      <c r="AE8" s="270"/>
      <c r="AF8" s="270"/>
      <c r="AG8" s="271"/>
      <c r="AH8" s="269" t="s">
        <v>212</v>
      </c>
      <c r="AI8" s="270"/>
      <c r="AJ8" s="270"/>
      <c r="AK8" s="271"/>
      <c r="AL8" s="290"/>
    </row>
    <row r="9" spans="1:38" ht="22.5" customHeight="1">
      <c r="A9" s="254"/>
      <c r="B9" s="256"/>
      <c r="C9" s="262"/>
      <c r="D9" s="256"/>
      <c r="E9" s="255" t="s">
        <v>4</v>
      </c>
      <c r="F9" s="255" t="s">
        <v>5</v>
      </c>
      <c r="G9" s="255" t="s">
        <v>11</v>
      </c>
      <c r="H9" s="256"/>
      <c r="I9" s="255" t="s">
        <v>4</v>
      </c>
      <c r="J9" s="255" t="s">
        <v>5</v>
      </c>
      <c r="K9" s="255" t="s">
        <v>11</v>
      </c>
      <c r="L9" s="255" t="s">
        <v>27</v>
      </c>
      <c r="M9" s="273" t="s">
        <v>3</v>
      </c>
      <c r="N9" s="274"/>
      <c r="O9" s="275"/>
      <c r="P9" s="255" t="s">
        <v>27</v>
      </c>
      <c r="Q9" s="273" t="s">
        <v>3</v>
      </c>
      <c r="R9" s="274"/>
      <c r="S9" s="275"/>
      <c r="T9" s="266"/>
      <c r="U9" s="266"/>
      <c r="V9" s="256"/>
      <c r="W9" s="255" t="s">
        <v>4</v>
      </c>
      <c r="X9" s="255" t="s">
        <v>5</v>
      </c>
      <c r="Y9" s="255" t="s">
        <v>11</v>
      </c>
      <c r="Z9" s="256"/>
      <c r="AA9" s="255" t="s">
        <v>4</v>
      </c>
      <c r="AB9" s="255" t="s">
        <v>5</v>
      </c>
      <c r="AC9" s="255" t="s">
        <v>11</v>
      </c>
      <c r="AD9" s="255" t="s">
        <v>27</v>
      </c>
      <c r="AE9" s="273" t="s">
        <v>3</v>
      </c>
      <c r="AF9" s="274"/>
      <c r="AG9" s="275"/>
      <c r="AH9" s="255" t="s">
        <v>27</v>
      </c>
      <c r="AI9" s="273" t="s">
        <v>3</v>
      </c>
      <c r="AJ9" s="274"/>
      <c r="AK9" s="275"/>
      <c r="AL9" s="290"/>
    </row>
    <row r="10" spans="1:38" ht="62.25" customHeight="1">
      <c r="A10" s="254"/>
      <c r="B10" s="256"/>
      <c r="C10" s="262"/>
      <c r="D10" s="257"/>
      <c r="E10" s="272"/>
      <c r="F10" s="272"/>
      <c r="G10" s="272"/>
      <c r="H10" s="257"/>
      <c r="I10" s="272"/>
      <c r="J10" s="272"/>
      <c r="K10" s="272"/>
      <c r="L10" s="272"/>
      <c r="M10" s="195" t="s">
        <v>4</v>
      </c>
      <c r="N10" s="195" t="s">
        <v>5</v>
      </c>
      <c r="O10" s="194" t="s">
        <v>11</v>
      </c>
      <c r="P10" s="272"/>
      <c r="Q10" s="195" t="s">
        <v>4</v>
      </c>
      <c r="R10" s="195" t="s">
        <v>5</v>
      </c>
      <c r="S10" s="194" t="s">
        <v>11</v>
      </c>
      <c r="T10" s="266"/>
      <c r="U10" s="292"/>
      <c r="V10" s="257"/>
      <c r="W10" s="272"/>
      <c r="X10" s="272"/>
      <c r="Y10" s="272"/>
      <c r="Z10" s="257"/>
      <c r="AA10" s="272"/>
      <c r="AB10" s="272"/>
      <c r="AC10" s="272"/>
      <c r="AD10" s="272"/>
      <c r="AE10" s="195" t="s">
        <v>4</v>
      </c>
      <c r="AF10" s="195" t="s">
        <v>5</v>
      </c>
      <c r="AG10" s="194" t="s">
        <v>11</v>
      </c>
      <c r="AH10" s="272"/>
      <c r="AI10" s="195" t="s">
        <v>4</v>
      </c>
      <c r="AJ10" s="195" t="s">
        <v>5</v>
      </c>
      <c r="AK10" s="194" t="s">
        <v>11</v>
      </c>
      <c r="AL10" s="291"/>
    </row>
    <row r="11" spans="1:38" s="185" customFormat="1" ht="69.400000000000006">
      <c r="A11" s="183"/>
      <c r="B11" s="184" t="s">
        <v>28</v>
      </c>
      <c r="C11" s="184"/>
      <c r="D11" s="193">
        <f>+D12</f>
        <v>34314.206000000006</v>
      </c>
      <c r="E11" s="193">
        <f t="shared" ref="E11:AK11" si="0">+E12</f>
        <v>32314.206000000002</v>
      </c>
      <c r="F11" s="193">
        <f t="shared" si="0"/>
        <v>0</v>
      </c>
      <c r="G11" s="193">
        <f t="shared" si="0"/>
        <v>2000</v>
      </c>
      <c r="H11" s="193">
        <f t="shared" si="0"/>
        <v>20788</v>
      </c>
      <c r="I11" s="193">
        <f t="shared" si="0"/>
        <v>20788</v>
      </c>
      <c r="J11" s="193">
        <f t="shared" si="0"/>
        <v>0</v>
      </c>
      <c r="K11" s="193">
        <f t="shared" si="0"/>
        <v>0</v>
      </c>
      <c r="L11" s="193">
        <f t="shared" si="0"/>
        <v>13526</v>
      </c>
      <c r="M11" s="193">
        <f t="shared" si="0"/>
        <v>11526</v>
      </c>
      <c r="N11" s="193">
        <f t="shared" si="0"/>
        <v>0</v>
      </c>
      <c r="O11" s="193">
        <f t="shared" si="0"/>
        <v>2000</v>
      </c>
      <c r="P11" s="193">
        <f t="shared" si="0"/>
        <v>0</v>
      </c>
      <c r="Q11" s="193">
        <f t="shared" si="0"/>
        <v>0</v>
      </c>
      <c r="R11" s="193">
        <f t="shared" si="0"/>
        <v>0</v>
      </c>
      <c r="S11" s="193">
        <f t="shared" si="0"/>
        <v>0</v>
      </c>
      <c r="T11" s="190">
        <f t="shared" si="0"/>
        <v>0</v>
      </c>
      <c r="U11" s="219">
        <f t="shared" si="0"/>
        <v>-0.20600000000558794</v>
      </c>
      <c r="V11" s="190">
        <f t="shared" si="0"/>
        <v>34314</v>
      </c>
      <c r="W11" s="190">
        <f t="shared" si="0"/>
        <v>32314.206000000002</v>
      </c>
      <c r="X11" s="190">
        <f t="shared" si="0"/>
        <v>0</v>
      </c>
      <c r="Y11" s="190">
        <f t="shared" si="0"/>
        <v>2000</v>
      </c>
      <c r="Z11" s="190">
        <f t="shared" si="0"/>
        <v>20788</v>
      </c>
      <c r="AA11" s="190">
        <f t="shared" si="0"/>
        <v>20788</v>
      </c>
      <c r="AB11" s="190">
        <f t="shared" si="0"/>
        <v>0</v>
      </c>
      <c r="AC11" s="190">
        <f t="shared" si="0"/>
        <v>0</v>
      </c>
      <c r="AD11" s="190">
        <f t="shared" si="0"/>
        <v>13526</v>
      </c>
      <c r="AE11" s="190">
        <f t="shared" si="0"/>
        <v>11526</v>
      </c>
      <c r="AF11" s="190">
        <f t="shared" si="0"/>
        <v>0</v>
      </c>
      <c r="AG11" s="190">
        <f t="shared" si="0"/>
        <v>2000</v>
      </c>
      <c r="AH11" s="190">
        <f t="shared" si="0"/>
        <v>0</v>
      </c>
      <c r="AI11" s="190">
        <f t="shared" si="0"/>
        <v>0</v>
      </c>
      <c r="AJ11" s="190">
        <f t="shared" si="0"/>
        <v>0</v>
      </c>
      <c r="AK11" s="190">
        <f t="shared" si="0"/>
        <v>0</v>
      </c>
      <c r="AL11" s="200" t="s">
        <v>231</v>
      </c>
    </row>
    <row r="12" spans="1:38" s="188" customFormat="1" ht="66" customHeight="1">
      <c r="A12" s="186" t="s">
        <v>7</v>
      </c>
      <c r="B12" s="187" t="s">
        <v>12</v>
      </c>
      <c r="C12" s="187"/>
      <c r="D12" s="192">
        <f>+D13</f>
        <v>34314.206000000006</v>
      </c>
      <c r="E12" s="192">
        <f t="shared" ref="E12:AK12" si="1">+E13</f>
        <v>32314.206000000002</v>
      </c>
      <c r="F12" s="192">
        <f t="shared" si="1"/>
        <v>0</v>
      </c>
      <c r="G12" s="192">
        <f t="shared" si="1"/>
        <v>2000</v>
      </c>
      <c r="H12" s="192">
        <f t="shared" si="1"/>
        <v>20788</v>
      </c>
      <c r="I12" s="192">
        <f t="shared" si="1"/>
        <v>20788</v>
      </c>
      <c r="J12" s="192">
        <f t="shared" si="1"/>
        <v>0</v>
      </c>
      <c r="K12" s="192">
        <f t="shared" si="1"/>
        <v>0</v>
      </c>
      <c r="L12" s="192">
        <f t="shared" si="1"/>
        <v>13526</v>
      </c>
      <c r="M12" s="192">
        <f t="shared" si="1"/>
        <v>11526</v>
      </c>
      <c r="N12" s="192">
        <f t="shared" si="1"/>
        <v>0</v>
      </c>
      <c r="O12" s="192">
        <f t="shared" si="1"/>
        <v>2000</v>
      </c>
      <c r="P12" s="192">
        <f t="shared" si="1"/>
        <v>0</v>
      </c>
      <c r="Q12" s="192">
        <f t="shared" si="1"/>
        <v>0</v>
      </c>
      <c r="R12" s="192">
        <f t="shared" si="1"/>
        <v>0</v>
      </c>
      <c r="S12" s="192">
        <f t="shared" si="1"/>
        <v>0</v>
      </c>
      <c r="T12" s="191">
        <f t="shared" si="1"/>
        <v>0</v>
      </c>
      <c r="U12" s="220">
        <f t="shared" si="1"/>
        <v>-0.20600000000558794</v>
      </c>
      <c r="V12" s="191">
        <f t="shared" si="1"/>
        <v>34314</v>
      </c>
      <c r="W12" s="191">
        <f t="shared" si="1"/>
        <v>32314.206000000002</v>
      </c>
      <c r="X12" s="191">
        <f t="shared" si="1"/>
        <v>0</v>
      </c>
      <c r="Y12" s="191">
        <f t="shared" si="1"/>
        <v>2000</v>
      </c>
      <c r="Z12" s="191">
        <f t="shared" si="1"/>
        <v>20788</v>
      </c>
      <c r="AA12" s="191">
        <f t="shared" si="1"/>
        <v>20788</v>
      </c>
      <c r="AB12" s="191">
        <f t="shared" si="1"/>
        <v>0</v>
      </c>
      <c r="AC12" s="191">
        <f t="shared" si="1"/>
        <v>0</v>
      </c>
      <c r="AD12" s="191">
        <f t="shared" si="1"/>
        <v>13526</v>
      </c>
      <c r="AE12" s="191">
        <f t="shared" si="1"/>
        <v>11526</v>
      </c>
      <c r="AF12" s="191">
        <f t="shared" si="1"/>
        <v>0</v>
      </c>
      <c r="AG12" s="191">
        <f t="shared" si="1"/>
        <v>2000</v>
      </c>
      <c r="AH12" s="191">
        <f t="shared" si="1"/>
        <v>0</v>
      </c>
      <c r="AI12" s="191">
        <f t="shared" si="1"/>
        <v>0</v>
      </c>
      <c r="AJ12" s="191">
        <f t="shared" si="1"/>
        <v>0</v>
      </c>
      <c r="AK12" s="191">
        <f t="shared" si="1"/>
        <v>0</v>
      </c>
      <c r="AL12" s="201"/>
    </row>
    <row r="13" spans="1:38" s="188" customFormat="1" ht="72" customHeight="1">
      <c r="A13" s="186"/>
      <c r="B13" s="187" t="s">
        <v>226</v>
      </c>
      <c r="C13" s="187"/>
      <c r="D13" s="192">
        <f>SUM(D14:D31)</f>
        <v>34314.206000000006</v>
      </c>
      <c r="E13" s="192">
        <f t="shared" ref="E13:AK13" si="2">SUM(E14:E31)</f>
        <v>32314.206000000002</v>
      </c>
      <c r="F13" s="192">
        <f t="shared" si="2"/>
        <v>0</v>
      </c>
      <c r="G13" s="192">
        <f t="shared" si="2"/>
        <v>2000</v>
      </c>
      <c r="H13" s="192">
        <f t="shared" si="2"/>
        <v>20788</v>
      </c>
      <c r="I13" s="192">
        <f t="shared" si="2"/>
        <v>20788</v>
      </c>
      <c r="J13" s="192">
        <f t="shared" si="2"/>
        <v>0</v>
      </c>
      <c r="K13" s="192">
        <f t="shared" si="2"/>
        <v>0</v>
      </c>
      <c r="L13" s="192">
        <f t="shared" si="2"/>
        <v>13526</v>
      </c>
      <c r="M13" s="192">
        <f t="shared" si="2"/>
        <v>11526</v>
      </c>
      <c r="N13" s="192">
        <f t="shared" si="2"/>
        <v>0</v>
      </c>
      <c r="O13" s="192">
        <f t="shared" si="2"/>
        <v>2000</v>
      </c>
      <c r="P13" s="192">
        <f t="shared" si="2"/>
        <v>0</v>
      </c>
      <c r="Q13" s="192">
        <f t="shared" si="2"/>
        <v>0</v>
      </c>
      <c r="R13" s="192">
        <f t="shared" si="2"/>
        <v>0</v>
      </c>
      <c r="S13" s="192">
        <f t="shared" si="2"/>
        <v>0</v>
      </c>
      <c r="T13" s="191">
        <f t="shared" si="2"/>
        <v>0</v>
      </c>
      <c r="U13" s="220">
        <f>V13-D13</f>
        <v>-0.20600000000558794</v>
      </c>
      <c r="V13" s="191">
        <v>34314</v>
      </c>
      <c r="W13" s="191">
        <f t="shared" si="2"/>
        <v>32314.206000000002</v>
      </c>
      <c r="X13" s="191">
        <f t="shared" si="2"/>
        <v>0</v>
      </c>
      <c r="Y13" s="191">
        <f t="shared" si="2"/>
        <v>2000</v>
      </c>
      <c r="Z13" s="191">
        <f t="shared" si="2"/>
        <v>20788</v>
      </c>
      <c r="AA13" s="191">
        <f t="shared" si="2"/>
        <v>20788</v>
      </c>
      <c r="AB13" s="191">
        <f t="shared" si="2"/>
        <v>0</v>
      </c>
      <c r="AC13" s="191">
        <f t="shared" si="2"/>
        <v>0</v>
      </c>
      <c r="AD13" s="191">
        <f t="shared" si="2"/>
        <v>13526</v>
      </c>
      <c r="AE13" s="191">
        <f t="shared" si="2"/>
        <v>11526</v>
      </c>
      <c r="AF13" s="191">
        <f t="shared" si="2"/>
        <v>0</v>
      </c>
      <c r="AG13" s="191">
        <f t="shared" si="2"/>
        <v>2000</v>
      </c>
      <c r="AH13" s="191">
        <f t="shared" si="2"/>
        <v>0</v>
      </c>
      <c r="AI13" s="191">
        <f t="shared" si="2"/>
        <v>0</v>
      </c>
      <c r="AJ13" s="191">
        <f t="shared" si="2"/>
        <v>0</v>
      </c>
      <c r="AK13" s="191">
        <f t="shared" si="2"/>
        <v>0</v>
      </c>
      <c r="AL13" s="201"/>
    </row>
    <row r="14" spans="1:38" s="189" customFormat="1" ht="32.25" customHeight="1">
      <c r="A14" s="202">
        <v>1</v>
      </c>
      <c r="B14" s="203" t="s">
        <v>60</v>
      </c>
      <c r="C14" s="293" t="s">
        <v>234</v>
      </c>
      <c r="D14" s="204">
        <f t="shared" ref="D14:D23" si="3">E14+F14+G14</f>
        <v>3386.9430000000002</v>
      </c>
      <c r="E14" s="205">
        <v>3386.9430000000002</v>
      </c>
      <c r="F14" s="205"/>
      <c r="G14" s="205"/>
      <c r="H14" s="204">
        <f>I14+J14+K14</f>
        <v>3387</v>
      </c>
      <c r="I14" s="205">
        <v>3387</v>
      </c>
      <c r="J14" s="205">
        <v>0</v>
      </c>
      <c r="K14" s="205">
        <v>0</v>
      </c>
      <c r="L14" s="204">
        <f>M14+N14+O14</f>
        <v>0</v>
      </c>
      <c r="M14" s="205">
        <v>0</v>
      </c>
      <c r="N14" s="205">
        <v>0</v>
      </c>
      <c r="O14" s="204">
        <v>0</v>
      </c>
      <c r="P14" s="204">
        <f t="shared" ref="P14:P30" si="4">Q14+R14+S14</f>
        <v>0</v>
      </c>
      <c r="Q14" s="204">
        <v>0</v>
      </c>
      <c r="R14" s="204">
        <v>0</v>
      </c>
      <c r="S14" s="204">
        <v>0</v>
      </c>
      <c r="T14" s="293" t="s">
        <v>78</v>
      </c>
      <c r="U14" s="221">
        <v>5.6999999999788997E-2</v>
      </c>
      <c r="V14" s="206">
        <v>3386.9430000000002</v>
      </c>
      <c r="W14" s="207">
        <v>3386.9430000000002</v>
      </c>
      <c r="X14" s="207"/>
      <c r="Y14" s="207"/>
      <c r="Z14" s="206">
        <f>AA14+AB14+AC14</f>
        <v>3387</v>
      </c>
      <c r="AA14" s="207">
        <v>3387</v>
      </c>
      <c r="AB14" s="207">
        <v>0</v>
      </c>
      <c r="AC14" s="207">
        <v>0</v>
      </c>
      <c r="AD14" s="206">
        <f>AE14+AF14+AG14</f>
        <v>0</v>
      </c>
      <c r="AE14" s="207">
        <v>0</v>
      </c>
      <c r="AF14" s="207">
        <v>0</v>
      </c>
      <c r="AG14" s="206">
        <v>0</v>
      </c>
      <c r="AH14" s="206">
        <f t="shared" ref="AH14:AH30" si="5">AI14+AJ14+AK14</f>
        <v>0</v>
      </c>
      <c r="AI14" s="206">
        <v>0</v>
      </c>
      <c r="AJ14" s="206">
        <v>0</v>
      </c>
      <c r="AK14" s="206">
        <v>0</v>
      </c>
      <c r="AL14" s="208"/>
    </row>
    <row r="15" spans="1:38" s="189" customFormat="1" ht="32.25" customHeight="1">
      <c r="A15" s="202">
        <v>2</v>
      </c>
      <c r="B15" s="203" t="s">
        <v>61</v>
      </c>
      <c r="C15" s="294"/>
      <c r="D15" s="204">
        <f t="shared" si="3"/>
        <v>3524.846</v>
      </c>
      <c r="E15" s="205">
        <v>3524.846</v>
      </c>
      <c r="F15" s="205"/>
      <c r="G15" s="205"/>
      <c r="H15" s="204">
        <f t="shared" ref="H15:H31" si="6">I15+J15+K15</f>
        <v>3525</v>
      </c>
      <c r="I15" s="205">
        <v>3525</v>
      </c>
      <c r="J15" s="205">
        <v>0</v>
      </c>
      <c r="K15" s="205">
        <v>0</v>
      </c>
      <c r="L15" s="204">
        <f t="shared" ref="L15:L31" si="7">M15+N15+O15</f>
        <v>0</v>
      </c>
      <c r="M15" s="205">
        <f t="shared" ref="M15:M30" si="8">G15-J15</f>
        <v>0</v>
      </c>
      <c r="N15" s="205">
        <v>0</v>
      </c>
      <c r="O15" s="204">
        <v>0</v>
      </c>
      <c r="P15" s="204">
        <f t="shared" si="4"/>
        <v>0</v>
      </c>
      <c r="Q15" s="204">
        <v>0</v>
      </c>
      <c r="R15" s="204">
        <v>0</v>
      </c>
      <c r="S15" s="204">
        <v>0</v>
      </c>
      <c r="T15" s="294"/>
      <c r="U15" s="221">
        <v>0.15399999999999636</v>
      </c>
      <c r="V15" s="206">
        <v>3524.846</v>
      </c>
      <c r="W15" s="207">
        <v>3524.846</v>
      </c>
      <c r="X15" s="207"/>
      <c r="Y15" s="207"/>
      <c r="Z15" s="206">
        <f t="shared" ref="Z15:Z31" si="9">AA15+AB15+AC15</f>
        <v>3525</v>
      </c>
      <c r="AA15" s="207">
        <v>3525</v>
      </c>
      <c r="AB15" s="207">
        <v>0</v>
      </c>
      <c r="AC15" s="207">
        <v>0</v>
      </c>
      <c r="AD15" s="206">
        <f t="shared" ref="AD15:AD31" si="10">AE15+AF15+AG15</f>
        <v>0</v>
      </c>
      <c r="AE15" s="207">
        <f t="shared" ref="AE15:AE30" si="11">Y15-AB15</f>
        <v>0</v>
      </c>
      <c r="AF15" s="207">
        <v>0</v>
      </c>
      <c r="AG15" s="206">
        <v>0</v>
      </c>
      <c r="AH15" s="206">
        <f t="shared" si="5"/>
        <v>0</v>
      </c>
      <c r="AI15" s="206">
        <v>0</v>
      </c>
      <c r="AJ15" s="206">
        <v>0</v>
      </c>
      <c r="AK15" s="206">
        <v>0</v>
      </c>
      <c r="AL15" s="208"/>
    </row>
    <row r="16" spans="1:38" s="189" customFormat="1" ht="32.25" customHeight="1">
      <c r="A16" s="202">
        <v>3</v>
      </c>
      <c r="B16" s="203" t="s">
        <v>62</v>
      </c>
      <c r="C16" s="294"/>
      <c r="D16" s="204">
        <f t="shared" si="3"/>
        <v>535</v>
      </c>
      <c r="E16" s="205">
        <v>535</v>
      </c>
      <c r="F16" s="205"/>
      <c r="G16" s="205"/>
      <c r="H16" s="204">
        <f t="shared" si="6"/>
        <v>535</v>
      </c>
      <c r="I16" s="205">
        <v>535</v>
      </c>
      <c r="J16" s="205">
        <v>0</v>
      </c>
      <c r="K16" s="205">
        <v>0</v>
      </c>
      <c r="L16" s="204">
        <f t="shared" si="7"/>
        <v>0</v>
      </c>
      <c r="M16" s="205">
        <f t="shared" si="8"/>
        <v>0</v>
      </c>
      <c r="N16" s="205">
        <v>0</v>
      </c>
      <c r="O16" s="204">
        <v>0</v>
      </c>
      <c r="P16" s="204">
        <f t="shared" si="4"/>
        <v>0</v>
      </c>
      <c r="Q16" s="204">
        <v>0</v>
      </c>
      <c r="R16" s="204">
        <v>0</v>
      </c>
      <c r="S16" s="204">
        <v>0</v>
      </c>
      <c r="T16" s="294"/>
      <c r="U16" s="221"/>
      <c r="V16" s="206">
        <v>535</v>
      </c>
      <c r="W16" s="207">
        <v>535</v>
      </c>
      <c r="X16" s="207"/>
      <c r="Y16" s="207"/>
      <c r="Z16" s="206">
        <f t="shared" si="9"/>
        <v>535</v>
      </c>
      <c r="AA16" s="207">
        <v>535</v>
      </c>
      <c r="AB16" s="207">
        <v>0</v>
      </c>
      <c r="AC16" s="207">
        <v>0</v>
      </c>
      <c r="AD16" s="206">
        <f t="shared" si="10"/>
        <v>0</v>
      </c>
      <c r="AE16" s="207">
        <f t="shared" si="11"/>
        <v>0</v>
      </c>
      <c r="AF16" s="207">
        <v>0</v>
      </c>
      <c r="AG16" s="206">
        <v>0</v>
      </c>
      <c r="AH16" s="206">
        <f t="shared" si="5"/>
        <v>0</v>
      </c>
      <c r="AI16" s="206">
        <v>0</v>
      </c>
      <c r="AJ16" s="206">
        <v>0</v>
      </c>
      <c r="AK16" s="206">
        <v>0</v>
      </c>
      <c r="AL16" s="208"/>
    </row>
    <row r="17" spans="1:38" s="189" customFormat="1" ht="32.25" customHeight="1">
      <c r="A17" s="202">
        <v>4</v>
      </c>
      <c r="B17" s="203" t="s">
        <v>63</v>
      </c>
      <c r="C17" s="294"/>
      <c r="D17" s="204">
        <f t="shared" si="3"/>
        <v>100</v>
      </c>
      <c r="E17" s="205">
        <v>100</v>
      </c>
      <c r="F17" s="205"/>
      <c r="G17" s="205"/>
      <c r="H17" s="204">
        <f t="shared" si="6"/>
        <v>100</v>
      </c>
      <c r="I17" s="205">
        <v>100</v>
      </c>
      <c r="J17" s="205">
        <v>0</v>
      </c>
      <c r="K17" s="205">
        <v>0</v>
      </c>
      <c r="L17" s="204">
        <f t="shared" si="7"/>
        <v>0</v>
      </c>
      <c r="M17" s="205">
        <f t="shared" si="8"/>
        <v>0</v>
      </c>
      <c r="N17" s="205">
        <v>0</v>
      </c>
      <c r="O17" s="204">
        <v>0</v>
      </c>
      <c r="P17" s="204">
        <f t="shared" si="4"/>
        <v>0</v>
      </c>
      <c r="Q17" s="204">
        <v>0</v>
      </c>
      <c r="R17" s="204">
        <v>0</v>
      </c>
      <c r="S17" s="204">
        <v>0</v>
      </c>
      <c r="T17" s="294"/>
      <c r="U17" s="221"/>
      <c r="V17" s="206">
        <v>100</v>
      </c>
      <c r="W17" s="207">
        <v>100</v>
      </c>
      <c r="X17" s="207"/>
      <c r="Y17" s="207"/>
      <c r="Z17" s="206">
        <f t="shared" si="9"/>
        <v>100</v>
      </c>
      <c r="AA17" s="207">
        <v>100</v>
      </c>
      <c r="AB17" s="207">
        <v>0</v>
      </c>
      <c r="AC17" s="207">
        <v>0</v>
      </c>
      <c r="AD17" s="206">
        <f t="shared" si="10"/>
        <v>0</v>
      </c>
      <c r="AE17" s="207">
        <f t="shared" si="11"/>
        <v>0</v>
      </c>
      <c r="AF17" s="207">
        <v>0</v>
      </c>
      <c r="AG17" s="206">
        <v>0</v>
      </c>
      <c r="AH17" s="206">
        <f t="shared" si="5"/>
        <v>0</v>
      </c>
      <c r="AI17" s="206">
        <v>0</v>
      </c>
      <c r="AJ17" s="206">
        <v>0</v>
      </c>
      <c r="AK17" s="206">
        <v>0</v>
      </c>
      <c r="AL17" s="208"/>
    </row>
    <row r="18" spans="1:38" s="189" customFormat="1" ht="32.25" customHeight="1">
      <c r="A18" s="202">
        <v>5</v>
      </c>
      <c r="B18" s="203" t="s">
        <v>64</v>
      </c>
      <c r="C18" s="294"/>
      <c r="D18" s="204">
        <f t="shared" si="3"/>
        <v>100</v>
      </c>
      <c r="E18" s="205">
        <v>100</v>
      </c>
      <c r="F18" s="205"/>
      <c r="G18" s="205"/>
      <c r="H18" s="204">
        <f t="shared" si="6"/>
        <v>100</v>
      </c>
      <c r="I18" s="205">
        <v>100</v>
      </c>
      <c r="J18" s="205">
        <v>0</v>
      </c>
      <c r="K18" s="205">
        <v>0</v>
      </c>
      <c r="L18" s="204">
        <f t="shared" si="7"/>
        <v>0</v>
      </c>
      <c r="M18" s="205">
        <f t="shared" si="8"/>
        <v>0</v>
      </c>
      <c r="N18" s="205">
        <v>0</v>
      </c>
      <c r="O18" s="204">
        <v>0</v>
      </c>
      <c r="P18" s="204">
        <f t="shared" si="4"/>
        <v>0</v>
      </c>
      <c r="Q18" s="204">
        <v>0</v>
      </c>
      <c r="R18" s="204">
        <v>0</v>
      </c>
      <c r="S18" s="204">
        <v>0</v>
      </c>
      <c r="T18" s="294"/>
      <c r="U18" s="221"/>
      <c r="V18" s="206">
        <v>100</v>
      </c>
      <c r="W18" s="207">
        <v>100</v>
      </c>
      <c r="X18" s="207"/>
      <c r="Y18" s="207"/>
      <c r="Z18" s="206">
        <f t="shared" si="9"/>
        <v>100</v>
      </c>
      <c r="AA18" s="207">
        <v>100</v>
      </c>
      <c r="AB18" s="207">
        <v>0</v>
      </c>
      <c r="AC18" s="207">
        <v>0</v>
      </c>
      <c r="AD18" s="206">
        <f t="shared" si="10"/>
        <v>0</v>
      </c>
      <c r="AE18" s="207">
        <f t="shared" si="11"/>
        <v>0</v>
      </c>
      <c r="AF18" s="207">
        <v>0</v>
      </c>
      <c r="AG18" s="206">
        <v>0</v>
      </c>
      <c r="AH18" s="206">
        <f t="shared" si="5"/>
        <v>0</v>
      </c>
      <c r="AI18" s="206">
        <v>0</v>
      </c>
      <c r="AJ18" s="206">
        <v>0</v>
      </c>
      <c r="AK18" s="206">
        <v>0</v>
      </c>
      <c r="AL18" s="208"/>
    </row>
    <row r="19" spans="1:38" s="189" customFormat="1" ht="32.25" customHeight="1">
      <c r="A19" s="202">
        <v>6</v>
      </c>
      <c r="B19" s="203" t="s">
        <v>65</v>
      </c>
      <c r="C19" s="294"/>
      <c r="D19" s="204">
        <f t="shared" si="3"/>
        <v>100</v>
      </c>
      <c r="E19" s="205">
        <v>100</v>
      </c>
      <c r="F19" s="205"/>
      <c r="G19" s="205"/>
      <c r="H19" s="204">
        <f t="shared" si="6"/>
        <v>100</v>
      </c>
      <c r="I19" s="205">
        <v>100</v>
      </c>
      <c r="J19" s="205">
        <v>0</v>
      </c>
      <c r="K19" s="205">
        <v>0</v>
      </c>
      <c r="L19" s="204">
        <f t="shared" si="7"/>
        <v>0</v>
      </c>
      <c r="M19" s="205">
        <f t="shared" si="8"/>
        <v>0</v>
      </c>
      <c r="N19" s="205">
        <v>0</v>
      </c>
      <c r="O19" s="204">
        <v>0</v>
      </c>
      <c r="P19" s="204">
        <f t="shared" si="4"/>
        <v>0</v>
      </c>
      <c r="Q19" s="204">
        <v>0</v>
      </c>
      <c r="R19" s="204">
        <v>0</v>
      </c>
      <c r="S19" s="204">
        <v>0</v>
      </c>
      <c r="T19" s="294"/>
      <c r="U19" s="221"/>
      <c r="V19" s="206">
        <v>100</v>
      </c>
      <c r="W19" s="207">
        <v>100</v>
      </c>
      <c r="X19" s="207"/>
      <c r="Y19" s="207"/>
      <c r="Z19" s="206">
        <f t="shared" si="9"/>
        <v>100</v>
      </c>
      <c r="AA19" s="207">
        <v>100</v>
      </c>
      <c r="AB19" s="207">
        <v>0</v>
      </c>
      <c r="AC19" s="207">
        <v>0</v>
      </c>
      <c r="AD19" s="206">
        <f t="shared" si="10"/>
        <v>0</v>
      </c>
      <c r="AE19" s="207">
        <f t="shared" si="11"/>
        <v>0</v>
      </c>
      <c r="AF19" s="207">
        <v>0</v>
      </c>
      <c r="AG19" s="206">
        <v>0</v>
      </c>
      <c r="AH19" s="206">
        <f t="shared" si="5"/>
        <v>0</v>
      </c>
      <c r="AI19" s="206">
        <v>0</v>
      </c>
      <c r="AJ19" s="206">
        <v>0</v>
      </c>
      <c r="AK19" s="206">
        <v>0</v>
      </c>
      <c r="AL19" s="208"/>
    </row>
    <row r="20" spans="1:38" s="189" customFormat="1" ht="32.25" customHeight="1">
      <c r="A20" s="202">
        <v>7</v>
      </c>
      <c r="B20" s="203" t="s">
        <v>66</v>
      </c>
      <c r="C20" s="294"/>
      <c r="D20" s="204">
        <f t="shared" si="3"/>
        <v>140</v>
      </c>
      <c r="E20" s="205">
        <v>140</v>
      </c>
      <c r="F20" s="205"/>
      <c r="G20" s="205"/>
      <c r="H20" s="204">
        <f t="shared" si="6"/>
        <v>140</v>
      </c>
      <c r="I20" s="205">
        <v>140</v>
      </c>
      <c r="J20" s="205">
        <v>0</v>
      </c>
      <c r="K20" s="205">
        <v>0</v>
      </c>
      <c r="L20" s="204">
        <f t="shared" si="7"/>
        <v>0</v>
      </c>
      <c r="M20" s="205">
        <f t="shared" si="8"/>
        <v>0</v>
      </c>
      <c r="N20" s="205">
        <v>0</v>
      </c>
      <c r="O20" s="204">
        <v>0</v>
      </c>
      <c r="P20" s="204">
        <f t="shared" si="4"/>
        <v>0</v>
      </c>
      <c r="Q20" s="204">
        <v>0</v>
      </c>
      <c r="R20" s="204">
        <v>0</v>
      </c>
      <c r="S20" s="204">
        <v>0</v>
      </c>
      <c r="T20" s="294"/>
      <c r="U20" s="221"/>
      <c r="V20" s="206">
        <v>140</v>
      </c>
      <c r="W20" s="207">
        <v>140</v>
      </c>
      <c r="X20" s="207"/>
      <c r="Y20" s="207"/>
      <c r="Z20" s="206">
        <f t="shared" si="9"/>
        <v>140</v>
      </c>
      <c r="AA20" s="207">
        <v>140</v>
      </c>
      <c r="AB20" s="207">
        <v>0</v>
      </c>
      <c r="AC20" s="207">
        <v>0</v>
      </c>
      <c r="AD20" s="206">
        <f t="shared" si="10"/>
        <v>0</v>
      </c>
      <c r="AE20" s="207">
        <f t="shared" si="11"/>
        <v>0</v>
      </c>
      <c r="AF20" s="207">
        <v>0</v>
      </c>
      <c r="AG20" s="206">
        <v>0</v>
      </c>
      <c r="AH20" s="206">
        <f t="shared" si="5"/>
        <v>0</v>
      </c>
      <c r="AI20" s="206">
        <v>0</v>
      </c>
      <c r="AJ20" s="206">
        <v>0</v>
      </c>
      <c r="AK20" s="206">
        <v>0</v>
      </c>
      <c r="AL20" s="208"/>
    </row>
    <row r="21" spans="1:38" s="189" customFormat="1" ht="32.25" customHeight="1">
      <c r="A21" s="202">
        <v>8</v>
      </c>
      <c r="B21" s="203" t="s">
        <v>67</v>
      </c>
      <c r="C21" s="294"/>
      <c r="D21" s="204">
        <f t="shared" si="3"/>
        <v>20</v>
      </c>
      <c r="E21" s="205">
        <v>20</v>
      </c>
      <c r="F21" s="205"/>
      <c r="G21" s="205"/>
      <c r="H21" s="204">
        <f t="shared" si="6"/>
        <v>20</v>
      </c>
      <c r="I21" s="205">
        <v>20</v>
      </c>
      <c r="J21" s="205">
        <v>0</v>
      </c>
      <c r="K21" s="205">
        <v>0</v>
      </c>
      <c r="L21" s="204">
        <f t="shared" si="7"/>
        <v>0</v>
      </c>
      <c r="M21" s="205">
        <f t="shared" si="8"/>
        <v>0</v>
      </c>
      <c r="N21" s="205">
        <v>0</v>
      </c>
      <c r="O21" s="204">
        <v>0</v>
      </c>
      <c r="P21" s="204">
        <f t="shared" si="4"/>
        <v>0</v>
      </c>
      <c r="Q21" s="204">
        <v>0</v>
      </c>
      <c r="R21" s="204">
        <v>0</v>
      </c>
      <c r="S21" s="204">
        <v>0</v>
      </c>
      <c r="T21" s="294"/>
      <c r="U21" s="221"/>
      <c r="V21" s="206">
        <v>20</v>
      </c>
      <c r="W21" s="207">
        <v>20</v>
      </c>
      <c r="X21" s="207"/>
      <c r="Y21" s="207"/>
      <c r="Z21" s="206">
        <f t="shared" si="9"/>
        <v>20</v>
      </c>
      <c r="AA21" s="207">
        <v>20</v>
      </c>
      <c r="AB21" s="207">
        <v>0</v>
      </c>
      <c r="AC21" s="207">
        <v>0</v>
      </c>
      <c r="AD21" s="206">
        <f t="shared" si="10"/>
        <v>0</v>
      </c>
      <c r="AE21" s="207">
        <f t="shared" si="11"/>
        <v>0</v>
      </c>
      <c r="AF21" s="207">
        <v>0</v>
      </c>
      <c r="AG21" s="206">
        <v>0</v>
      </c>
      <c r="AH21" s="206">
        <f t="shared" si="5"/>
        <v>0</v>
      </c>
      <c r="AI21" s="206">
        <v>0</v>
      </c>
      <c r="AJ21" s="206">
        <v>0</v>
      </c>
      <c r="AK21" s="206">
        <v>0</v>
      </c>
      <c r="AL21" s="208"/>
    </row>
    <row r="22" spans="1:38" s="189" customFormat="1" ht="32.25" customHeight="1">
      <c r="A22" s="202">
        <v>9</v>
      </c>
      <c r="B22" s="203" t="s">
        <v>68</v>
      </c>
      <c r="C22" s="294"/>
      <c r="D22" s="204">
        <f t="shared" si="3"/>
        <v>20</v>
      </c>
      <c r="E22" s="205">
        <v>20</v>
      </c>
      <c r="F22" s="205"/>
      <c r="G22" s="205"/>
      <c r="H22" s="204">
        <f t="shared" si="6"/>
        <v>20</v>
      </c>
      <c r="I22" s="205">
        <v>20</v>
      </c>
      <c r="J22" s="205">
        <v>0</v>
      </c>
      <c r="K22" s="205">
        <v>0</v>
      </c>
      <c r="L22" s="204">
        <f t="shared" si="7"/>
        <v>0</v>
      </c>
      <c r="M22" s="205">
        <f t="shared" si="8"/>
        <v>0</v>
      </c>
      <c r="N22" s="205">
        <v>0</v>
      </c>
      <c r="O22" s="204">
        <v>0</v>
      </c>
      <c r="P22" s="204">
        <f t="shared" si="4"/>
        <v>0</v>
      </c>
      <c r="Q22" s="204">
        <v>0</v>
      </c>
      <c r="R22" s="204">
        <v>0</v>
      </c>
      <c r="S22" s="204">
        <v>0</v>
      </c>
      <c r="T22" s="294"/>
      <c r="U22" s="221"/>
      <c r="V22" s="206">
        <v>20</v>
      </c>
      <c r="W22" s="207">
        <v>20</v>
      </c>
      <c r="X22" s="207"/>
      <c r="Y22" s="207"/>
      <c r="Z22" s="206">
        <f t="shared" si="9"/>
        <v>20</v>
      </c>
      <c r="AA22" s="207">
        <v>20</v>
      </c>
      <c r="AB22" s="207">
        <v>0</v>
      </c>
      <c r="AC22" s="207">
        <v>0</v>
      </c>
      <c r="AD22" s="206">
        <f t="shared" si="10"/>
        <v>0</v>
      </c>
      <c r="AE22" s="207">
        <f t="shared" si="11"/>
        <v>0</v>
      </c>
      <c r="AF22" s="207">
        <v>0</v>
      </c>
      <c r="AG22" s="206">
        <v>0</v>
      </c>
      <c r="AH22" s="206">
        <f t="shared" si="5"/>
        <v>0</v>
      </c>
      <c r="AI22" s="206">
        <v>0</v>
      </c>
      <c r="AJ22" s="206">
        <v>0</v>
      </c>
      <c r="AK22" s="206">
        <v>0</v>
      </c>
      <c r="AL22" s="208"/>
    </row>
    <row r="23" spans="1:38" s="189" customFormat="1" ht="32.25" customHeight="1">
      <c r="A23" s="202">
        <v>10</v>
      </c>
      <c r="B23" s="203" t="s">
        <v>69</v>
      </c>
      <c r="C23" s="294"/>
      <c r="D23" s="204">
        <f t="shared" si="3"/>
        <v>100</v>
      </c>
      <c r="E23" s="205">
        <v>100</v>
      </c>
      <c r="F23" s="205"/>
      <c r="G23" s="205"/>
      <c r="H23" s="204">
        <f t="shared" si="6"/>
        <v>100</v>
      </c>
      <c r="I23" s="205">
        <v>100</v>
      </c>
      <c r="J23" s="205">
        <v>0</v>
      </c>
      <c r="K23" s="205">
        <v>0</v>
      </c>
      <c r="L23" s="204">
        <f t="shared" si="7"/>
        <v>0</v>
      </c>
      <c r="M23" s="205">
        <f t="shared" si="8"/>
        <v>0</v>
      </c>
      <c r="N23" s="205">
        <v>0</v>
      </c>
      <c r="O23" s="204">
        <v>0</v>
      </c>
      <c r="P23" s="204">
        <f t="shared" si="4"/>
        <v>0</v>
      </c>
      <c r="Q23" s="204">
        <v>0</v>
      </c>
      <c r="R23" s="204">
        <v>0</v>
      </c>
      <c r="S23" s="204">
        <v>0</v>
      </c>
      <c r="T23" s="294"/>
      <c r="U23" s="221"/>
      <c r="V23" s="206">
        <v>100</v>
      </c>
      <c r="W23" s="207">
        <v>100</v>
      </c>
      <c r="X23" s="207"/>
      <c r="Y23" s="207"/>
      <c r="Z23" s="206">
        <f t="shared" si="9"/>
        <v>100</v>
      </c>
      <c r="AA23" s="207">
        <v>100</v>
      </c>
      <c r="AB23" s="207">
        <v>0</v>
      </c>
      <c r="AC23" s="207">
        <v>0</v>
      </c>
      <c r="AD23" s="206">
        <f t="shared" si="10"/>
        <v>0</v>
      </c>
      <c r="AE23" s="207">
        <f t="shared" si="11"/>
        <v>0</v>
      </c>
      <c r="AF23" s="207">
        <v>0</v>
      </c>
      <c r="AG23" s="206">
        <v>0</v>
      </c>
      <c r="AH23" s="206">
        <f t="shared" si="5"/>
        <v>0</v>
      </c>
      <c r="AI23" s="206">
        <v>0</v>
      </c>
      <c r="AJ23" s="206">
        <v>0</v>
      </c>
      <c r="AK23" s="206">
        <v>0</v>
      </c>
      <c r="AL23" s="208"/>
    </row>
    <row r="24" spans="1:38" s="189" customFormat="1" ht="32.25" customHeight="1">
      <c r="A24" s="202">
        <v>11</v>
      </c>
      <c r="B24" s="203" t="s">
        <v>70</v>
      </c>
      <c r="C24" s="294"/>
      <c r="D24" s="204">
        <f t="shared" ref="D24:D31" si="12">E24+F24+G24</f>
        <v>20</v>
      </c>
      <c r="E24" s="205">
        <v>20</v>
      </c>
      <c r="F24" s="205"/>
      <c r="G24" s="205"/>
      <c r="H24" s="204">
        <f t="shared" si="6"/>
        <v>20</v>
      </c>
      <c r="I24" s="205">
        <v>20</v>
      </c>
      <c r="J24" s="205">
        <v>0</v>
      </c>
      <c r="K24" s="205">
        <v>0</v>
      </c>
      <c r="L24" s="204">
        <f t="shared" si="7"/>
        <v>0</v>
      </c>
      <c r="M24" s="205">
        <f t="shared" si="8"/>
        <v>0</v>
      </c>
      <c r="N24" s="205">
        <v>0</v>
      </c>
      <c r="O24" s="204">
        <v>0</v>
      </c>
      <c r="P24" s="204">
        <f t="shared" si="4"/>
        <v>0</v>
      </c>
      <c r="Q24" s="204">
        <v>0</v>
      </c>
      <c r="R24" s="204">
        <v>0</v>
      </c>
      <c r="S24" s="204">
        <v>0</v>
      </c>
      <c r="T24" s="294"/>
      <c r="U24" s="221"/>
      <c r="V24" s="206">
        <v>20</v>
      </c>
      <c r="W24" s="207">
        <v>20</v>
      </c>
      <c r="X24" s="207"/>
      <c r="Y24" s="207"/>
      <c r="Z24" s="206">
        <f t="shared" si="9"/>
        <v>20</v>
      </c>
      <c r="AA24" s="207">
        <v>20</v>
      </c>
      <c r="AB24" s="207">
        <v>0</v>
      </c>
      <c r="AC24" s="207">
        <v>0</v>
      </c>
      <c r="AD24" s="206">
        <f t="shared" si="10"/>
        <v>0</v>
      </c>
      <c r="AE24" s="207">
        <f t="shared" si="11"/>
        <v>0</v>
      </c>
      <c r="AF24" s="207">
        <v>0</v>
      </c>
      <c r="AG24" s="206">
        <v>0</v>
      </c>
      <c r="AH24" s="206">
        <f t="shared" si="5"/>
        <v>0</v>
      </c>
      <c r="AI24" s="206">
        <v>0</v>
      </c>
      <c r="AJ24" s="206">
        <v>0</v>
      </c>
      <c r="AK24" s="206">
        <v>0</v>
      </c>
      <c r="AL24" s="208"/>
    </row>
    <row r="25" spans="1:38" s="189" customFormat="1" ht="32.25" customHeight="1">
      <c r="A25" s="202">
        <v>12</v>
      </c>
      <c r="B25" s="203" t="s">
        <v>71</v>
      </c>
      <c r="C25" s="294"/>
      <c r="D25" s="204">
        <f t="shared" si="12"/>
        <v>100</v>
      </c>
      <c r="E25" s="205">
        <v>100</v>
      </c>
      <c r="F25" s="205"/>
      <c r="G25" s="205"/>
      <c r="H25" s="204">
        <f t="shared" si="6"/>
        <v>100</v>
      </c>
      <c r="I25" s="205">
        <v>100</v>
      </c>
      <c r="J25" s="205">
        <v>0</v>
      </c>
      <c r="K25" s="205">
        <v>0</v>
      </c>
      <c r="L25" s="204">
        <f t="shared" si="7"/>
        <v>0</v>
      </c>
      <c r="M25" s="205">
        <f t="shared" si="8"/>
        <v>0</v>
      </c>
      <c r="N25" s="205">
        <v>0</v>
      </c>
      <c r="O25" s="204">
        <v>0</v>
      </c>
      <c r="P25" s="204">
        <f t="shared" si="4"/>
        <v>0</v>
      </c>
      <c r="Q25" s="204">
        <v>0</v>
      </c>
      <c r="R25" s="204">
        <v>0</v>
      </c>
      <c r="S25" s="204">
        <v>0</v>
      </c>
      <c r="T25" s="294"/>
      <c r="U25" s="221"/>
      <c r="V25" s="206">
        <v>100</v>
      </c>
      <c r="W25" s="207">
        <v>100</v>
      </c>
      <c r="X25" s="207"/>
      <c r="Y25" s="207"/>
      <c r="Z25" s="206">
        <f t="shared" si="9"/>
        <v>100</v>
      </c>
      <c r="AA25" s="207">
        <v>100</v>
      </c>
      <c r="AB25" s="207">
        <v>0</v>
      </c>
      <c r="AC25" s="207">
        <v>0</v>
      </c>
      <c r="AD25" s="206">
        <f t="shared" si="10"/>
        <v>0</v>
      </c>
      <c r="AE25" s="207">
        <f t="shared" si="11"/>
        <v>0</v>
      </c>
      <c r="AF25" s="207">
        <v>0</v>
      </c>
      <c r="AG25" s="206">
        <v>0</v>
      </c>
      <c r="AH25" s="206">
        <f t="shared" si="5"/>
        <v>0</v>
      </c>
      <c r="AI25" s="206">
        <v>0</v>
      </c>
      <c r="AJ25" s="206">
        <v>0</v>
      </c>
      <c r="AK25" s="206">
        <v>0</v>
      </c>
      <c r="AL25" s="208"/>
    </row>
    <row r="26" spans="1:38" s="189" customFormat="1" ht="32.25" customHeight="1">
      <c r="A26" s="202">
        <v>13</v>
      </c>
      <c r="B26" s="203" t="s">
        <v>72</v>
      </c>
      <c r="C26" s="294"/>
      <c r="D26" s="204">
        <f t="shared" si="12"/>
        <v>100</v>
      </c>
      <c r="E26" s="205">
        <v>100</v>
      </c>
      <c r="F26" s="205"/>
      <c r="G26" s="205"/>
      <c r="H26" s="204">
        <f t="shared" si="6"/>
        <v>100</v>
      </c>
      <c r="I26" s="205">
        <v>100</v>
      </c>
      <c r="J26" s="205">
        <v>0</v>
      </c>
      <c r="K26" s="205">
        <v>0</v>
      </c>
      <c r="L26" s="204">
        <f t="shared" si="7"/>
        <v>0</v>
      </c>
      <c r="M26" s="205">
        <f t="shared" si="8"/>
        <v>0</v>
      </c>
      <c r="N26" s="205">
        <v>0</v>
      </c>
      <c r="O26" s="204">
        <v>0</v>
      </c>
      <c r="P26" s="204">
        <f t="shared" si="4"/>
        <v>0</v>
      </c>
      <c r="Q26" s="204">
        <v>0</v>
      </c>
      <c r="R26" s="204">
        <v>0</v>
      </c>
      <c r="S26" s="204">
        <v>0</v>
      </c>
      <c r="T26" s="294"/>
      <c r="U26" s="221"/>
      <c r="V26" s="206">
        <v>100</v>
      </c>
      <c r="W26" s="207">
        <v>100</v>
      </c>
      <c r="X26" s="207"/>
      <c r="Y26" s="207"/>
      <c r="Z26" s="206">
        <f t="shared" si="9"/>
        <v>100</v>
      </c>
      <c r="AA26" s="207">
        <v>100</v>
      </c>
      <c r="AB26" s="207">
        <v>0</v>
      </c>
      <c r="AC26" s="207">
        <v>0</v>
      </c>
      <c r="AD26" s="206">
        <f t="shared" si="10"/>
        <v>0</v>
      </c>
      <c r="AE26" s="207">
        <f t="shared" si="11"/>
        <v>0</v>
      </c>
      <c r="AF26" s="207">
        <v>0</v>
      </c>
      <c r="AG26" s="206">
        <v>0</v>
      </c>
      <c r="AH26" s="206">
        <f t="shared" si="5"/>
        <v>0</v>
      </c>
      <c r="AI26" s="206">
        <v>0</v>
      </c>
      <c r="AJ26" s="206">
        <v>0</v>
      </c>
      <c r="AK26" s="206">
        <v>0</v>
      </c>
      <c r="AL26" s="208"/>
    </row>
    <row r="27" spans="1:38" s="189" customFormat="1" ht="32.25" customHeight="1">
      <c r="A27" s="202">
        <v>14</v>
      </c>
      <c r="B27" s="203" t="s">
        <v>73</v>
      </c>
      <c r="C27" s="294"/>
      <c r="D27" s="204">
        <f t="shared" si="12"/>
        <v>400</v>
      </c>
      <c r="E27" s="205">
        <v>400</v>
      </c>
      <c r="F27" s="205"/>
      <c r="G27" s="205"/>
      <c r="H27" s="204">
        <f t="shared" si="6"/>
        <v>400</v>
      </c>
      <c r="I27" s="205">
        <v>400</v>
      </c>
      <c r="J27" s="205">
        <v>0</v>
      </c>
      <c r="K27" s="205">
        <v>0</v>
      </c>
      <c r="L27" s="204">
        <f t="shared" si="7"/>
        <v>0</v>
      </c>
      <c r="M27" s="205">
        <f t="shared" si="8"/>
        <v>0</v>
      </c>
      <c r="N27" s="205">
        <v>0</v>
      </c>
      <c r="O27" s="204">
        <v>0</v>
      </c>
      <c r="P27" s="204">
        <f t="shared" si="4"/>
        <v>0</v>
      </c>
      <c r="Q27" s="204">
        <v>0</v>
      </c>
      <c r="R27" s="204">
        <v>0</v>
      </c>
      <c r="S27" s="204">
        <v>0</v>
      </c>
      <c r="T27" s="294"/>
      <c r="U27" s="221"/>
      <c r="V27" s="206">
        <v>400</v>
      </c>
      <c r="W27" s="207">
        <v>400</v>
      </c>
      <c r="X27" s="207"/>
      <c r="Y27" s="207"/>
      <c r="Z27" s="206">
        <f t="shared" si="9"/>
        <v>400</v>
      </c>
      <c r="AA27" s="207">
        <v>400</v>
      </c>
      <c r="AB27" s="207">
        <v>0</v>
      </c>
      <c r="AC27" s="207">
        <v>0</v>
      </c>
      <c r="AD27" s="206">
        <f t="shared" si="10"/>
        <v>0</v>
      </c>
      <c r="AE27" s="207">
        <f t="shared" si="11"/>
        <v>0</v>
      </c>
      <c r="AF27" s="207">
        <v>0</v>
      </c>
      <c r="AG27" s="206">
        <v>0</v>
      </c>
      <c r="AH27" s="206">
        <f t="shared" si="5"/>
        <v>0</v>
      </c>
      <c r="AI27" s="206">
        <v>0</v>
      </c>
      <c r="AJ27" s="206">
        <v>0</v>
      </c>
      <c r="AK27" s="206">
        <v>0</v>
      </c>
      <c r="AL27" s="208"/>
    </row>
    <row r="28" spans="1:38" s="189" customFormat="1" ht="32.25" customHeight="1">
      <c r="A28" s="202">
        <v>15</v>
      </c>
      <c r="B28" s="203" t="s">
        <v>74</v>
      </c>
      <c r="C28" s="294"/>
      <c r="D28" s="204">
        <f t="shared" si="12"/>
        <v>598.61900000000003</v>
      </c>
      <c r="E28" s="205">
        <v>598.61900000000003</v>
      </c>
      <c r="F28" s="205"/>
      <c r="G28" s="205"/>
      <c r="H28" s="204">
        <f t="shared" si="6"/>
        <v>599</v>
      </c>
      <c r="I28" s="205">
        <v>599</v>
      </c>
      <c r="J28" s="205">
        <v>0</v>
      </c>
      <c r="K28" s="205">
        <v>0</v>
      </c>
      <c r="L28" s="204">
        <f t="shared" si="7"/>
        <v>0</v>
      </c>
      <c r="M28" s="205">
        <f t="shared" si="8"/>
        <v>0</v>
      </c>
      <c r="N28" s="205">
        <v>0</v>
      </c>
      <c r="O28" s="204">
        <v>0</v>
      </c>
      <c r="P28" s="204">
        <f t="shared" si="4"/>
        <v>0</v>
      </c>
      <c r="Q28" s="204">
        <v>0</v>
      </c>
      <c r="R28" s="204">
        <v>0</v>
      </c>
      <c r="S28" s="204">
        <v>0</v>
      </c>
      <c r="T28" s="294"/>
      <c r="U28" s="221">
        <v>0.38099999999997181</v>
      </c>
      <c r="V28" s="206">
        <v>598.61900000000003</v>
      </c>
      <c r="W28" s="207">
        <v>598.61900000000003</v>
      </c>
      <c r="X28" s="207"/>
      <c r="Y28" s="207"/>
      <c r="Z28" s="206">
        <f t="shared" si="9"/>
        <v>599</v>
      </c>
      <c r="AA28" s="207">
        <v>599</v>
      </c>
      <c r="AB28" s="207">
        <v>0</v>
      </c>
      <c r="AC28" s="207">
        <v>0</v>
      </c>
      <c r="AD28" s="206">
        <f t="shared" si="10"/>
        <v>0</v>
      </c>
      <c r="AE28" s="207">
        <f t="shared" si="11"/>
        <v>0</v>
      </c>
      <c r="AF28" s="207">
        <v>0</v>
      </c>
      <c r="AG28" s="206">
        <v>0</v>
      </c>
      <c r="AH28" s="206">
        <f t="shared" si="5"/>
        <v>0</v>
      </c>
      <c r="AI28" s="206">
        <v>0</v>
      </c>
      <c r="AJ28" s="206">
        <v>0</v>
      </c>
      <c r="AK28" s="206">
        <v>0</v>
      </c>
      <c r="AL28" s="208"/>
    </row>
    <row r="29" spans="1:38" s="189" customFormat="1" ht="32.25" customHeight="1">
      <c r="A29" s="202">
        <v>16</v>
      </c>
      <c r="B29" s="203" t="s">
        <v>75</v>
      </c>
      <c r="C29" s="294"/>
      <c r="D29" s="204">
        <f t="shared" si="12"/>
        <v>494.45800000000003</v>
      </c>
      <c r="E29" s="205">
        <v>494.45800000000003</v>
      </c>
      <c r="F29" s="205"/>
      <c r="G29" s="205"/>
      <c r="H29" s="204">
        <f t="shared" si="6"/>
        <v>494</v>
      </c>
      <c r="I29" s="205">
        <v>494</v>
      </c>
      <c r="J29" s="205">
        <v>0</v>
      </c>
      <c r="K29" s="205">
        <v>0</v>
      </c>
      <c r="L29" s="204">
        <f t="shared" si="7"/>
        <v>0</v>
      </c>
      <c r="M29" s="205">
        <f t="shared" si="8"/>
        <v>0</v>
      </c>
      <c r="N29" s="205">
        <v>0</v>
      </c>
      <c r="O29" s="204">
        <v>0</v>
      </c>
      <c r="P29" s="204">
        <f t="shared" si="4"/>
        <v>0</v>
      </c>
      <c r="Q29" s="204">
        <v>0</v>
      </c>
      <c r="R29" s="204">
        <v>0</v>
      </c>
      <c r="S29" s="204">
        <v>0</v>
      </c>
      <c r="T29" s="294"/>
      <c r="U29" s="221">
        <v>-0.45800000000002683</v>
      </c>
      <c r="V29" s="206">
        <v>494.45800000000003</v>
      </c>
      <c r="W29" s="207">
        <v>494.45800000000003</v>
      </c>
      <c r="X29" s="207"/>
      <c r="Y29" s="207"/>
      <c r="Z29" s="206">
        <f t="shared" si="9"/>
        <v>494</v>
      </c>
      <c r="AA29" s="207">
        <v>494</v>
      </c>
      <c r="AB29" s="207">
        <v>0</v>
      </c>
      <c r="AC29" s="207">
        <v>0</v>
      </c>
      <c r="AD29" s="206">
        <f t="shared" si="10"/>
        <v>0</v>
      </c>
      <c r="AE29" s="207">
        <f t="shared" si="11"/>
        <v>0</v>
      </c>
      <c r="AF29" s="207">
        <v>0</v>
      </c>
      <c r="AG29" s="206">
        <v>0</v>
      </c>
      <c r="AH29" s="206">
        <f t="shared" si="5"/>
        <v>0</v>
      </c>
      <c r="AI29" s="206">
        <v>0</v>
      </c>
      <c r="AJ29" s="206">
        <v>0</v>
      </c>
      <c r="AK29" s="206">
        <v>0</v>
      </c>
      <c r="AL29" s="208"/>
    </row>
    <row r="30" spans="1:38" s="189" customFormat="1" ht="32.25" customHeight="1">
      <c r="A30" s="202">
        <v>17</v>
      </c>
      <c r="B30" s="203" t="s">
        <v>76</v>
      </c>
      <c r="C30" s="294"/>
      <c r="D30" s="204">
        <f t="shared" si="12"/>
        <v>2574.34</v>
      </c>
      <c r="E30" s="205">
        <v>2574.34</v>
      </c>
      <c r="F30" s="205"/>
      <c r="G30" s="205"/>
      <c r="H30" s="204">
        <f t="shared" si="6"/>
        <v>2574</v>
      </c>
      <c r="I30" s="205">
        <v>2574</v>
      </c>
      <c r="J30" s="205">
        <v>0</v>
      </c>
      <c r="K30" s="205">
        <v>0</v>
      </c>
      <c r="L30" s="204">
        <f t="shared" si="7"/>
        <v>0</v>
      </c>
      <c r="M30" s="205">
        <f t="shared" si="8"/>
        <v>0</v>
      </c>
      <c r="N30" s="205">
        <v>0</v>
      </c>
      <c r="O30" s="204">
        <v>0</v>
      </c>
      <c r="P30" s="204">
        <f t="shared" si="4"/>
        <v>0</v>
      </c>
      <c r="Q30" s="204">
        <v>0</v>
      </c>
      <c r="R30" s="204">
        <v>0</v>
      </c>
      <c r="S30" s="204">
        <v>0</v>
      </c>
      <c r="T30" s="294"/>
      <c r="U30" s="221">
        <v>-0.34000000000014552</v>
      </c>
      <c r="V30" s="206">
        <v>2574.34</v>
      </c>
      <c r="W30" s="207">
        <v>2574.34</v>
      </c>
      <c r="X30" s="207"/>
      <c r="Y30" s="207"/>
      <c r="Z30" s="206">
        <f t="shared" si="9"/>
        <v>2574</v>
      </c>
      <c r="AA30" s="207">
        <v>2574</v>
      </c>
      <c r="AB30" s="207">
        <v>0</v>
      </c>
      <c r="AC30" s="207">
        <v>0</v>
      </c>
      <c r="AD30" s="206">
        <f t="shared" si="10"/>
        <v>0</v>
      </c>
      <c r="AE30" s="207">
        <f t="shared" si="11"/>
        <v>0</v>
      </c>
      <c r="AF30" s="207">
        <v>0</v>
      </c>
      <c r="AG30" s="206">
        <v>0</v>
      </c>
      <c r="AH30" s="206">
        <f t="shared" si="5"/>
        <v>0</v>
      </c>
      <c r="AI30" s="206">
        <v>0</v>
      </c>
      <c r="AJ30" s="206">
        <v>0</v>
      </c>
      <c r="AK30" s="206">
        <v>0</v>
      </c>
      <c r="AL30" s="208"/>
    </row>
    <row r="31" spans="1:38" s="189" customFormat="1" ht="32.25" customHeight="1">
      <c r="A31" s="209">
        <v>18</v>
      </c>
      <c r="B31" s="210" t="s">
        <v>77</v>
      </c>
      <c r="C31" s="295"/>
      <c r="D31" s="211">
        <f t="shared" si="12"/>
        <v>22000</v>
      </c>
      <c r="E31" s="212">
        <v>20000</v>
      </c>
      <c r="F31" s="213">
        <v>0</v>
      </c>
      <c r="G31" s="213">
        <v>2000</v>
      </c>
      <c r="H31" s="211">
        <f t="shared" si="6"/>
        <v>8474</v>
      </c>
      <c r="I31" s="213">
        <v>8474</v>
      </c>
      <c r="J31" s="213">
        <v>0</v>
      </c>
      <c r="K31" s="213">
        <v>0</v>
      </c>
      <c r="L31" s="211">
        <f t="shared" si="7"/>
        <v>13526</v>
      </c>
      <c r="M31" s="213">
        <v>11526</v>
      </c>
      <c r="N31" s="213">
        <v>0</v>
      </c>
      <c r="O31" s="211">
        <v>2000</v>
      </c>
      <c r="P31" s="211">
        <f>Q31+R31+S31</f>
        <v>0</v>
      </c>
      <c r="Q31" s="211">
        <v>0</v>
      </c>
      <c r="R31" s="211">
        <v>0</v>
      </c>
      <c r="S31" s="211">
        <v>0</v>
      </c>
      <c r="T31" s="295"/>
      <c r="U31" s="222"/>
      <c r="V31" s="214">
        <v>22000</v>
      </c>
      <c r="W31" s="215">
        <v>20000</v>
      </c>
      <c r="X31" s="216">
        <v>0</v>
      </c>
      <c r="Y31" s="216">
        <v>2000</v>
      </c>
      <c r="Z31" s="214">
        <f t="shared" si="9"/>
        <v>8474</v>
      </c>
      <c r="AA31" s="216">
        <v>8474</v>
      </c>
      <c r="AB31" s="216">
        <v>0</v>
      </c>
      <c r="AC31" s="216">
        <v>0</v>
      </c>
      <c r="AD31" s="214">
        <f t="shared" si="10"/>
        <v>13526</v>
      </c>
      <c r="AE31" s="216">
        <v>11526</v>
      </c>
      <c r="AF31" s="216">
        <v>0</v>
      </c>
      <c r="AG31" s="214">
        <v>2000</v>
      </c>
      <c r="AH31" s="214">
        <f>AI31+AJ31+AK31</f>
        <v>0</v>
      </c>
      <c r="AI31" s="214">
        <v>0</v>
      </c>
      <c r="AJ31" s="214">
        <v>0</v>
      </c>
      <c r="AK31" s="214">
        <v>0</v>
      </c>
      <c r="AL31" s="217" t="s">
        <v>229</v>
      </c>
    </row>
    <row r="32" spans="1:38">
      <c r="U32" s="218"/>
    </row>
  </sheetData>
  <mergeCells count="54">
    <mergeCell ref="U7:U10"/>
    <mergeCell ref="C14:C31"/>
    <mergeCell ref="T14:T31"/>
    <mergeCell ref="AE9:AG9"/>
    <mergeCell ref="X9:X10"/>
    <mergeCell ref="Y9:Y10"/>
    <mergeCell ref="W9:W10"/>
    <mergeCell ref="W8:Y8"/>
    <mergeCell ref="Z8:Z10"/>
    <mergeCell ref="AA8:AC8"/>
    <mergeCell ref="AD8:AG8"/>
    <mergeCell ref="I8:K8"/>
    <mergeCell ref="L8:O8"/>
    <mergeCell ref="P8:S8"/>
    <mergeCell ref="V8:V10"/>
    <mergeCell ref="E9:E10"/>
    <mergeCell ref="AH8:AK8"/>
    <mergeCell ref="AH9:AH10"/>
    <mergeCell ref="AI9:AK9"/>
    <mergeCell ref="AA9:AA10"/>
    <mergeCell ref="AB9:AB10"/>
    <mergeCell ref="AC9:AC10"/>
    <mergeCell ref="AD9:AD10"/>
    <mergeCell ref="Q9:S9"/>
    <mergeCell ref="A6:A10"/>
    <mergeCell ref="B6:B10"/>
    <mergeCell ref="C6:S6"/>
    <mergeCell ref="F9:F10"/>
    <mergeCell ref="G9:G10"/>
    <mergeCell ref="I9:I10"/>
    <mergeCell ref="J9:J10"/>
    <mergeCell ref="K9:K10"/>
    <mergeCell ref="T6:AK6"/>
    <mergeCell ref="AL6:AL10"/>
    <mergeCell ref="C7:C10"/>
    <mergeCell ref="D7:G7"/>
    <mergeCell ref="H7:K7"/>
    <mergeCell ref="L7:S7"/>
    <mergeCell ref="T7:T10"/>
    <mergeCell ref="V7:Y7"/>
    <mergeCell ref="Z7:AC7"/>
    <mergeCell ref="AD7:AK7"/>
    <mergeCell ref="D8:D10"/>
    <mergeCell ref="E8:G8"/>
    <mergeCell ref="H8:H10"/>
    <mergeCell ref="L9:L10"/>
    <mergeCell ref="M9:O9"/>
    <mergeCell ref="P9:P10"/>
    <mergeCell ref="A1:AL1"/>
    <mergeCell ref="A2:AL2"/>
    <mergeCell ref="A3:AL3"/>
    <mergeCell ref="B4:AL4"/>
    <mergeCell ref="A5:T5"/>
    <mergeCell ref="AI5:AL5"/>
  </mergeCells>
  <printOptions horizontalCentered="1"/>
  <pageMargins left="0.27559055118110198" right="0.196850393700787" top="0.43307086614173201" bottom="0.43307086614173201" header="0.31496062992126" footer="0.31496062992126"/>
  <pageSetup paperSize="9" scale="39" orientation="landscape" verticalDpi="0"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PLTH 1. Trung hạn 21-25</vt:lpstr>
      <vt:lpstr>PLTH2. KHV 2025</vt:lpstr>
      <vt:lpstr>PL Chi tiet 1, Quang Ngai (cũ)</vt:lpstr>
      <vt:lpstr>DAK TO KAN</vt:lpstr>
      <vt:lpstr>'DAK TO KAN'!Print_Area</vt:lpstr>
      <vt:lpstr>'PL Chi tiet 1, Quang Ngai (cũ)'!Print_Area</vt:lpstr>
      <vt:lpstr>'PLTH 1. Trung hạn 21-25'!Print_Area</vt:lpstr>
      <vt:lpstr>'PLTH2. KHV 2025'!Print_Area</vt:lpstr>
      <vt:lpstr>'DAK TO KAN'!Print_Titles</vt:lpstr>
      <vt:lpstr>'PL Chi tiet 1, Quang Ngai (cũ)'!Print_Titles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SingPC</dc:creator>
  <cp:lastModifiedBy>admin</cp:lastModifiedBy>
  <cp:lastPrinted>2025-11-24T11:34:27Z</cp:lastPrinted>
  <dcterms:created xsi:type="dcterms:W3CDTF">2024-11-13T08:48:16Z</dcterms:created>
  <dcterms:modified xsi:type="dcterms:W3CDTF">2025-12-01T03:15:33Z</dcterms:modified>
</cp:coreProperties>
</file>